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YKAJA1\Documents\aa Rekonstrukce B a C nám.Svob\VŘ stavby B\VŘ stavba\VV + TECH. PODM\"/>
    </mc:Choice>
  </mc:AlternateContent>
  <xr:revisionPtr revIDLastSave="0" documentId="13_ncr:1_{636F01B6-18FC-464E-A4B8-B109C5B00C40}" xr6:coauthVersionLast="36" xr6:coauthVersionMax="36" xr10:uidLastSave="{00000000-0000-0000-0000-000000000000}"/>
  <bookViews>
    <workbookView xWindow="0" yWindow="0" windowWidth="28800" windowHeight="1222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B D.1.2.B - INV Pol" sheetId="12" r:id="rId4"/>
    <sheet name="PŘÍLOHA Č. 1" sheetId="13" r:id="rId5"/>
  </sheets>
  <externalReferences>
    <externalReference r:id="rId6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B D.1.2.B - INV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B D.1.2.B - INV Pol'!$A$1:$X$83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M12" i="12" s="1"/>
  <c r="I12" i="12"/>
  <c r="K12" i="12"/>
  <c r="O12" i="12"/>
  <c r="Q12" i="12"/>
  <c r="V12" i="12"/>
  <c r="G14" i="12"/>
  <c r="G11" i="12" s="1"/>
  <c r="I50" i="1" s="1"/>
  <c r="I14" i="12"/>
  <c r="K14" i="12"/>
  <c r="O14" i="12"/>
  <c r="Q14" i="12"/>
  <c r="V14" i="12"/>
  <c r="G17" i="12"/>
  <c r="G16" i="12" s="1"/>
  <c r="I51" i="1" s="1"/>
  <c r="I17" i="12"/>
  <c r="I16" i="12" s="1"/>
  <c r="K17" i="12"/>
  <c r="K16" i="12" s="1"/>
  <c r="O17" i="12"/>
  <c r="O16" i="12" s="1"/>
  <c r="Q17" i="12"/>
  <c r="Q16" i="12" s="1"/>
  <c r="V17" i="12"/>
  <c r="V16" i="12" s="1"/>
  <c r="G19" i="12"/>
  <c r="I19" i="12"/>
  <c r="K19" i="12"/>
  <c r="O19" i="12"/>
  <c r="Q19" i="12"/>
  <c r="V19" i="12"/>
  <c r="G23" i="12"/>
  <c r="M23" i="12" s="1"/>
  <c r="I23" i="12"/>
  <c r="K23" i="12"/>
  <c r="O23" i="12"/>
  <c r="Q23" i="12"/>
  <c r="V23" i="12"/>
  <c r="G28" i="12"/>
  <c r="M28" i="12" s="1"/>
  <c r="I28" i="12"/>
  <c r="K28" i="12"/>
  <c r="O28" i="12"/>
  <c r="Q28" i="12"/>
  <c r="V28" i="12"/>
  <c r="G32" i="12"/>
  <c r="M32" i="12" s="1"/>
  <c r="I32" i="12"/>
  <c r="K32" i="12"/>
  <c r="O32" i="12"/>
  <c r="Q32" i="12"/>
  <c r="V32" i="12"/>
  <c r="G36" i="12"/>
  <c r="M36" i="12" s="1"/>
  <c r="I36" i="12"/>
  <c r="K36" i="12"/>
  <c r="O36" i="12"/>
  <c r="Q36" i="12"/>
  <c r="V36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4" i="12"/>
  <c r="G63" i="12" s="1"/>
  <c r="I53" i="1" s="1"/>
  <c r="I64" i="12"/>
  <c r="I63" i="12" s="1"/>
  <c r="K64" i="12"/>
  <c r="K63" i="12" s="1"/>
  <c r="O64" i="12"/>
  <c r="O63" i="12" s="1"/>
  <c r="Q64" i="12"/>
  <c r="Q63" i="12" s="1"/>
  <c r="V64" i="12"/>
  <c r="V63" i="12" s="1"/>
  <c r="K66" i="12"/>
  <c r="G67" i="12"/>
  <c r="M67" i="12" s="1"/>
  <c r="M66" i="12" s="1"/>
  <c r="I67" i="12"/>
  <c r="I66" i="12" s="1"/>
  <c r="K67" i="12"/>
  <c r="O67" i="12"/>
  <c r="O66" i="12" s="1"/>
  <c r="Q67" i="12"/>
  <c r="Q66" i="12" s="1"/>
  <c r="V67" i="12"/>
  <c r="V66" i="12" s="1"/>
  <c r="G76" i="12"/>
  <c r="M76" i="12" s="1"/>
  <c r="M75" i="12" s="1"/>
  <c r="I76" i="12"/>
  <c r="I75" i="12" s="1"/>
  <c r="K76" i="12"/>
  <c r="K75" i="12" s="1"/>
  <c r="O76" i="12"/>
  <c r="O75" i="12" s="1"/>
  <c r="Q76" i="12"/>
  <c r="Q75" i="12" s="1"/>
  <c r="V76" i="12"/>
  <c r="V75" i="12" s="1"/>
  <c r="AE78" i="12"/>
  <c r="F39" i="1" s="1"/>
  <c r="I20" i="1"/>
  <c r="I18" i="1"/>
  <c r="V18" i="12" l="1"/>
  <c r="K11" i="12"/>
  <c r="Q18" i="12"/>
  <c r="O18" i="12"/>
  <c r="K18" i="12"/>
  <c r="I18" i="12"/>
  <c r="G75" i="12"/>
  <c r="I55" i="1" s="1"/>
  <c r="I19" i="1" s="1"/>
  <c r="G66" i="12"/>
  <c r="I54" i="1" s="1"/>
  <c r="M64" i="12"/>
  <c r="M63" i="12" s="1"/>
  <c r="AF78" i="12"/>
  <c r="G41" i="1" s="1"/>
  <c r="G18" i="12"/>
  <c r="I52" i="1" s="1"/>
  <c r="G8" i="12"/>
  <c r="I49" i="1" s="1"/>
  <c r="I16" i="1" s="1"/>
  <c r="V11" i="12"/>
  <c r="O11" i="12"/>
  <c r="F42" i="1"/>
  <c r="G23" i="1" s="1"/>
  <c r="G39" i="1"/>
  <c r="G42" i="1" s="1"/>
  <c r="G25" i="1" s="1"/>
  <c r="A25" i="1" s="1"/>
  <c r="A26" i="1" s="1"/>
  <c r="G26" i="1" s="1"/>
  <c r="F40" i="1"/>
  <c r="G40" i="1"/>
  <c r="F41" i="1"/>
  <c r="Q11" i="12"/>
  <c r="I11" i="12"/>
  <c r="M19" i="12"/>
  <c r="M18" i="12" s="1"/>
  <c r="M17" i="12"/>
  <c r="M16" i="12" s="1"/>
  <c r="M14" i="12"/>
  <c r="M11" i="12" s="1"/>
  <c r="J28" i="1"/>
  <c r="J26" i="1"/>
  <c r="G38" i="1"/>
  <c r="F38" i="1"/>
  <c r="J23" i="1"/>
  <c r="J24" i="1"/>
  <c r="J25" i="1"/>
  <c r="J27" i="1"/>
  <c r="E24" i="1"/>
  <c r="E26" i="1"/>
  <c r="H41" i="1" l="1"/>
  <c r="I41" i="1" s="1"/>
  <c r="I17" i="1"/>
  <c r="I21" i="1" s="1"/>
  <c r="I56" i="1"/>
  <c r="J49" i="1" s="1"/>
  <c r="G78" i="12"/>
  <c r="H40" i="1"/>
  <c r="I40" i="1" s="1"/>
  <c r="G28" i="1"/>
  <c r="H39" i="1"/>
  <c r="A23" i="1"/>
  <c r="A24" i="1" s="1"/>
  <c r="G24" i="1" s="1"/>
  <c r="A27" i="1" s="1"/>
  <c r="A29" i="1" s="1"/>
  <c r="G29" i="1" s="1"/>
  <c r="G27" i="1" s="1"/>
  <c r="J50" i="1" l="1"/>
  <c r="J51" i="1"/>
  <c r="J52" i="1"/>
  <c r="J53" i="1"/>
  <c r="J54" i="1"/>
  <c r="J55" i="1"/>
  <c r="H42" i="1"/>
  <c r="I39" i="1"/>
  <c r="I42" i="1" s="1"/>
  <c r="J56" i="1" l="1"/>
  <c r="J39" i="1"/>
  <c r="J42" i="1" s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<sst xmlns="http://schemas.openxmlformats.org/spreadsheetml/2006/main" count="436" uniqueCount="209">
  <si>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</si>
  <si>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</si>
  <si>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</si>
  <si>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</si>
  <si>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</si>
  <si>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</si>
  <si>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</si>
  <si>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</si>
  <si>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</si>
  <si>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</si>
  <si>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</si>
  <si>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</si>
  <si>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</si>
  <si>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</si>
  <si>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</si>
  <si>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</si>
  <si>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</si>
  <si>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</si>
  <si>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</si>
  <si>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</si>
  <si>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</si>
  <si>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</si>
  <si>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</si>
  <si>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</si>
  <si>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</si>
  <si>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</si>
  <si>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</si>
  <si>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</si>
  <si>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</si>
  <si>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</si>
  <si>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</si>
  <si>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</si>
  <si>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</si>
  <si>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</si>
  <si>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</si>
  <si>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</si>
  <si>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</si>
  <si>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</si>
  <si>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</si>
  <si>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</si>
  <si>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</si>
  <si>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</si>
  <si>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</si>
  <si>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D.1.2.B - INV</t>
  </si>
  <si>
    <t>ASŘ - Investiční náklady</t>
  </si>
  <si>
    <t>SO B</t>
  </si>
  <si>
    <t>Budova B, UHK, parc.č.st. 425 a 1588</t>
  </si>
  <si>
    <t>Objekt:</t>
  </si>
  <si>
    <t>Rozpočet:</t>
  </si>
  <si>
    <t>1901</t>
  </si>
  <si>
    <t>Modernizace a rekonstrukce budovy B a C Univerzity Hradec Králové</t>
  </si>
  <si>
    <t>Univerzita Hradec Králové</t>
  </si>
  <si>
    <t>Rokitanského 62/26</t>
  </si>
  <si>
    <t>Hradec Králové</t>
  </si>
  <si>
    <t>50003</t>
  </si>
  <si>
    <t>62690094</t>
  </si>
  <si>
    <t>CZ62690094</t>
  </si>
  <si>
    <t>Stavba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</si>
  <si>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</si>
  <si>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</si>
  <si>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</si>
  <si>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</si>
  <si>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</si>
  <si>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</si>
  <si>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</si>
  <si>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</si>
  <si>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</si>
  <si>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</si>
  <si>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762</t>
  </si>
  <si>
    <t>Konstrukce tesařské</t>
  </si>
  <si>
    <t>765</t>
  </si>
  <si>
    <t>Krytiny tvrdé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</si>
  <si>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</si>
  <si>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</si>
  <si>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</si>
  <si>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</si>
  <si>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</si>
  <si>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</si>
  <si>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</si>
  <si>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</si>
  <si>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</si>
  <si>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</si>
  <si>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</si>
  <si>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</si>
  <si>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</si>
  <si>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</si>
  <si>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</si>
  <si>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</si>
  <si>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</si>
  <si>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</si>
  <si>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</si>
  <si>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</si>
  <si>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</si>
  <si>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</si>
  <si>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</si>
  <si>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</si>
  <si>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</si>
  <si>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</si>
  <si>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</si>
  <si>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</si>
  <si>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</si>
  <si>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</si>
  <si>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</si>
  <si>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941955002R00</t>
  </si>
  <si>
    <t>Lešení lehké pomocné, výška podlahy do 1,9 m</t>
  </si>
  <si>
    <t>m2</t>
  </si>
  <si>
    <t>RTS 19/ II</t>
  </si>
  <si>
    <t>RTS 19/ I</t>
  </si>
  <si>
    <t>Práce</t>
  </si>
  <si>
    <t>POL1_</t>
  </si>
  <si>
    <t>5 % : 200,00*0,05</t>
  </si>
  <si>
    <t>VV</t>
  </si>
  <si>
    <t>952901411R00</t>
  </si>
  <si>
    <t>Vyčištění ostatních objektů</t>
  </si>
  <si>
    <t>952903111R00</t>
  </si>
  <si>
    <t>Odstranění prachu z trámů</t>
  </si>
  <si>
    <t>999281111R00</t>
  </si>
  <si>
    <t>Přesun hmot pro opravy a údržbu do výšky 25 m</t>
  </si>
  <si>
    <t>t</t>
  </si>
  <si>
    <t>Přesun hmot</t>
  </si>
  <si>
    <t>POL7_</t>
  </si>
  <si>
    <t>762333110R00</t>
  </si>
  <si>
    <t>Montáž vázaných krovů nepravidelných do 120 cm2</t>
  </si>
  <si>
    <t>m</t>
  </si>
  <si>
    <t xml:space="preserve">5 % : </t>
  </si>
  <si>
    <t xml:space="preserve">Číslo prvku / profil / název prvku / způsob sanace : </t>
  </si>
  <si>
    <t>80 x 80 / NÁMĚTKY / VÝMĚNA : 1,20*260*0,05</t>
  </si>
  <si>
    <t>762333120R00</t>
  </si>
  <si>
    <t>Montáž vázaných krovů nepravidelných do 224 cm2</t>
  </si>
  <si>
    <t>52 / 150 x 125 / POZEDNICE / DOPLNĚNÍ : 1,00</t>
  </si>
  <si>
    <t xml:space="preserve">Manipulační demontáž - 5 % : </t>
  </si>
  <si>
    <t>Nutná demontáž stávajících prvků - prvky budou následně osazeny zpět : 100,00*0,05</t>
  </si>
  <si>
    <t>762331812R00</t>
  </si>
  <si>
    <t>Demontáž konstrukcí krovů z hranolů do 224 cm2</t>
  </si>
  <si>
    <t xml:space="preserve">Manipulační demontáž : </t>
  </si>
  <si>
    <t>762331911R00</t>
  </si>
  <si>
    <t>Vyřezání části střešní vazby do 120 cm2,do dl.3 m</t>
  </si>
  <si>
    <t>762395000R00</t>
  </si>
  <si>
    <t>Spojovací a ochranné prostředky pro střechy</t>
  </si>
  <si>
    <t>m3</t>
  </si>
  <si>
    <t>52 / 150 x 125 / POZEDNICE / DOPLNĚNÍ : 1,00*0,15*0,125</t>
  </si>
  <si>
    <t>80 x 80 / NÁMĚTKY / VÝMĚNA : 1,20*260*0,08*0,08*0,05</t>
  </si>
  <si>
    <t>Nutná demontáž stávajících prvků - prvky budou následně osazeny zpět : 100,00*0,14*0,18*0,05</t>
  </si>
  <si>
    <t>762991111R00</t>
  </si>
  <si>
    <t>Montáž a demontáž stavebního vrátku</t>
  </si>
  <si>
    <t>5 % : 20,00*0,05</t>
  </si>
  <si>
    <t>762991121R00</t>
  </si>
  <si>
    <t>Pronájem lanového stavebního vrátku</t>
  </si>
  <si>
    <t>den</t>
  </si>
  <si>
    <t>5 % : 60,00*0,05</t>
  </si>
  <si>
    <t>60512002T</t>
  </si>
  <si>
    <t xml:space="preserve">Řezivo SM hoblované </t>
  </si>
  <si>
    <t>Vlastní</t>
  </si>
  <si>
    <t>Indiv</t>
  </si>
  <si>
    <t>Specifikace</t>
  </si>
  <si>
    <t>POL3_</t>
  </si>
  <si>
    <t>Koeficient: 0,10</t>
  </si>
  <si>
    <t>998762203R00</t>
  </si>
  <si>
    <t>Přesun hmot pro tesařské konstrukce, výšky do 24 m</t>
  </si>
  <si>
    <t>979011111R00</t>
  </si>
  <si>
    <t>Svislá doprava suti a vybour. hmot za 2.NP a 1.PP</t>
  </si>
  <si>
    <t>Přesun suti</t>
  </si>
  <si>
    <t>POL8_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</si>
  <si>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</si>
  <si>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</si>
  <si>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</si>
  <si>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</si>
  <si>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</si>
  <si>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</si>
  <si>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</si>
  <si>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</si>
  <si>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</si>
  <si>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</si>
  <si>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979990161R00</t>
  </si>
  <si>
    <t>Poplatek za skládku suti - dřevo</t>
  </si>
  <si>
    <t>765901199T00</t>
  </si>
  <si>
    <t>Zabezpečení střechy proti zatékání plachtováním</t>
  </si>
  <si>
    <t xml:space="preserve">m2    </t>
  </si>
  <si>
    <t>783782205R00</t>
  </si>
  <si>
    <t>Nátěr tesařských konstrukcí Bochemitem QB 2x</t>
  </si>
  <si>
    <t xml:space="preserve">Nové prvky : </t>
  </si>
  <si>
    <t>52 / 150 x 125 / POZEDNICE / DOPLNĚNÍ : 1,00*(0,15+0,125)*2</t>
  </si>
  <si>
    <t>80 x 80 / NÁMĚTKY / VÝMĚNA : 1,20*260*(0,08+0,08)*0,05</t>
  </si>
  <si>
    <t>Stávající prvky : 3300,00*0,05</t>
  </si>
  <si>
    <t>005121 R</t>
  </si>
  <si>
    <t>Zařízení staveniště</t>
  </si>
  <si>
    <t>Soubor</t>
  </si>
  <si>
    <t>VRN</t>
  </si>
  <si>
    <t>POL99_8</t>
  </si>
  <si>
    <t>SUM</t>
  </si>
  <si>
    <t>END</t>
  </si>
  <si>
    <t>5 % : 3300,00*0,05</t>
  </si>
  <si>
    <t>5 % : 1138,00*0,05</t>
  </si>
  <si>
    <t>PLOCHY STŘECH "B"</t>
  </si>
  <si>
    <t>S3a - Střecha břidlice - 180/180</t>
  </si>
  <si>
    <t>Výpočet:</t>
  </si>
  <si>
    <t>36,432*7,4+6,32*7,4+6,63*7,25+((39,12*7,46)-13,86)+9,12*7,25+2,37*6,47+4,90*2,4+7,76*3,06+3,92*4,195+3,4*4,22+4,07*4,22+3,93*4,22+1,2*7,38+4,88*7,5+3,405*7,42+((5,054*7,42)/2)+((4,851*7,42)/2)+((1,87*5,47)/2)+((1,71*5,47)/2)+4,9*5,75+2,14*7,99+6,5*7,99+((7,08*7,4)/2)+((6,67*7,38)/2)+6,87*7,43+1,65*7,40+((5,49*7,38)/2)+2,9*5,87+((11,35*6,15)/2)+4,8*4,8+((4,8*2,56)/2)+((3,64*4,8)/2)+((4,7*4,03)/2)+4,6*6+12,9*7,38+3,9*6,35+4,5*6,35+2,88*7,1+2,88*7,1</t>
  </si>
  <si>
    <t>Výsledek:</t>
  </si>
  <si>
    <t>S2 - Střecha přístavba-propojení</t>
  </si>
  <si>
    <t>3,6*4,9</t>
  </si>
  <si>
    <t>S6 - Střecha nad CHUC - břidlice 180/180</t>
  </si>
  <si>
    <t>3,69*3,76</t>
  </si>
  <si>
    <t>S3b - Střecha břidlice - 130/130</t>
  </si>
  <si>
    <t>9,92*2,55+((1,77*2,55)/2)+((1,61*2,55)/2)+1,89*2,4+((0,49*2,4)/2)+4,75*2,4</t>
  </si>
  <si>
    <t>S7 - Měděná krytina na mansardové střeše</t>
  </si>
  <si>
    <t>4,83*3,07+4,83*3,07+2,75*3,07+2,75*3,07+2,95*2,84+2,95*2,84</t>
  </si>
  <si>
    <t>plocha střech 5 %, z přílohy 1: (1489,07+17,64+13,86+47,86+63,18)*0,05</t>
  </si>
  <si>
    <t>Všechny položky vlastní a individuální, atp. (neoznačené cenovou úrovní) obsahují montáž a dodávku, pomocný materiál a konstrukce a veškeré náklady spojené s úplným dokončením prací obsažených v popisu položky a projektové dokumentaci vč. vnitrostaveništního přesunu hmot a mimostaveništní dopravy.</t>
  </si>
  <si>
    <t>Sanace krovu - Investiční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</si>
</sst>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vertical="center"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0" xfId="0" applyAlignment="1">
      <alignment vertical="top"/>
    </xf>
    <xf numFmtId="0" fontId="0" fillId="0" borderId="0" xfId="0" applyFill="1" applyAlignment="1">
      <alignment wrapText="1"/>
    </xf>
    <xf numFmtId="4" fontId="0" fillId="0" borderId="0" xfId="0" applyNumberFormat="1" applyFill="1" applyBorder="1" applyAlignment="1">
      <alignment wrapText="1"/>
    </xf>
    <xf numFmtId="4" fontId="19" fillId="7" borderId="0" xfId="0" applyNumberFormat="1" applyFont="1" applyFill="1" applyAlignment="1">
      <alignment wrapText="1"/>
    </xf>
    <xf numFmtId="4" fontId="16" fillId="0" borderId="0" xfId="0" applyNumberFormat="1" applyFont="1" applyBorder="1" applyAlignment="1" applyProtection="1">
      <alignment vertical="top" shrinkToFit="1"/>
      <protection locked="0"/>
    </xf>
    <xf numFmtId="4" fontId="5" fillId="3" borderId="1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19" fillId="6" borderId="11" xfId="0" applyFont="1" applyFill="1" applyBorder="1" applyAlignment="1">
      <alignment horizontal="left" wrapText="1"/>
    </xf>
    <xf numFmtId="0" fontId="19" fillId="6" borderId="7" xfId="0" applyFont="1" applyFill="1" applyBorder="1" applyAlignment="1">
      <alignment horizontal="left" wrapText="1"/>
    </xf>
    <xf numFmtId="0" fontId="19" fillId="6" borderId="13" xfId="0" applyFont="1" applyFill="1" applyBorder="1" applyAlignment="1">
      <alignment horizontal="left" wrapText="1"/>
    </xf>
    <xf numFmtId="4" fontId="19" fillId="6" borderId="11" xfId="0" applyNumberFormat="1" applyFont="1" applyFill="1" applyBorder="1" applyAlignment="1">
      <alignment horizontal="left" wrapText="1"/>
    </xf>
    <xf numFmtId="4" fontId="19" fillId="6" borderId="7" xfId="0" applyNumberFormat="1" applyFont="1" applyFill="1" applyBorder="1" applyAlignment="1">
      <alignment horizontal="left" wrapText="1"/>
    </xf>
    <xf numFmtId="4" fontId="19" fillId="6" borderId="13" xfId="0" applyNumberFormat="1" applyFont="1" applyFill="1" applyBorder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C29" sqref="C29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L5" sqref="L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36" customHeight="1" x14ac:dyDescent="0.2">
      <c r="A2" s="2"/>
      <c r="B2" s="79" t="s">
        <v>24</v>
      </c>
      <c r="C2" s="80"/>
      <c r="D2" s="81" t="s">
        <v>49</v>
      </c>
      <c r="E2" s="243" t="s">
        <v>50</v>
      </c>
      <c r="F2" s="244"/>
      <c r="G2" s="244"/>
      <c r="H2" s="244"/>
      <c r="I2" s="244"/>
      <c r="J2" s="245"/>
      <c r="O2" s="1"/>
    </row>
    <row r="3" spans="1:15" ht="27" customHeight="1" x14ac:dyDescent="0.2">
      <c r="A3" s="2"/>
      <c r="B3" s="82" t="s">
        <v>47</v>
      </c>
      <c r="C3" s="80"/>
      <c r="D3" s="83" t="s">
        <v>45</v>
      </c>
      <c r="E3" s="246" t="s">
        <v>46</v>
      </c>
      <c r="F3" s="247"/>
      <c r="G3" s="247"/>
      <c r="H3" s="247"/>
      <c r="I3" s="247"/>
      <c r="J3" s="248"/>
    </row>
    <row r="4" spans="1:15" ht="23.25" customHeight="1" x14ac:dyDescent="0.2">
      <c r="A4" s="77">
        <v>2721</v>
      </c>
      <c r="B4" s="84" t="s">
        <v>48</v>
      </c>
      <c r="C4" s="85"/>
      <c r="D4" s="86" t="s">
        <v>43</v>
      </c>
      <c r="E4" s="226" t="s">
        <v>208</v>
      </c>
      <c r="F4" s="227"/>
      <c r="G4" s="227"/>
      <c r="H4" s="227"/>
      <c r="I4" s="227"/>
      <c r="J4" s="228"/>
    </row>
    <row r="5" spans="1:15" ht="24" customHeight="1" x14ac:dyDescent="0.2">
      <c r="A5" s="2"/>
      <c r="B5" s="31" t="s">
        <v>23</v>
      </c>
      <c r="D5" s="231" t="s">
        <v>51</v>
      </c>
      <c r="E5" s="232"/>
      <c r="F5" s="232"/>
      <c r="G5" s="232"/>
      <c r="H5" s="18" t="s">
        <v>42</v>
      </c>
      <c r="I5" s="87" t="s">
        <v>55</v>
      </c>
      <c r="J5" s="8"/>
    </row>
    <row r="6" spans="1:15" ht="15.75" customHeight="1" x14ac:dyDescent="0.2">
      <c r="A6" s="2"/>
      <c r="B6" s="28"/>
      <c r="C6" s="55"/>
      <c r="D6" s="233" t="s">
        <v>52</v>
      </c>
      <c r="E6" s="234"/>
      <c r="F6" s="234"/>
      <c r="G6" s="234"/>
      <c r="H6" s="18" t="s">
        <v>36</v>
      </c>
      <c r="I6" s="87" t="s">
        <v>56</v>
      </c>
      <c r="J6" s="8"/>
    </row>
    <row r="7" spans="1:15" ht="15.75" customHeight="1" x14ac:dyDescent="0.2">
      <c r="A7" s="2"/>
      <c r="B7" s="29"/>
      <c r="C7" s="56"/>
      <c r="D7" s="78" t="s">
        <v>54</v>
      </c>
      <c r="E7" s="235" t="s">
        <v>53</v>
      </c>
      <c r="F7" s="236"/>
      <c r="G7" s="23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50"/>
      <c r="E11" s="250"/>
      <c r="F11" s="250"/>
      <c r="G11" s="250"/>
      <c r="H11" s="18" t="s">
        <v>42</v>
      </c>
      <c r="I11" s="89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9"/>
      <c r="J12" s="8"/>
    </row>
    <row r="13" spans="1:15" ht="15.75" customHeight="1" x14ac:dyDescent="0.2">
      <c r="A13" s="2"/>
      <c r="B13" s="29"/>
      <c r="C13" s="56"/>
      <c r="D13" s="88"/>
      <c r="E13" s="229"/>
      <c r="F13" s="230"/>
      <c r="G13" s="2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9"/>
      <c r="F15" s="249"/>
      <c r="G15" s="251"/>
      <c r="H15" s="251"/>
      <c r="I15" s="251" t="s">
        <v>31</v>
      </c>
      <c r="J15" s="252"/>
    </row>
    <row r="16" spans="1:15" ht="23.25" customHeight="1" x14ac:dyDescent="0.2">
      <c r="A16" s="142" t="s">
        <v>26</v>
      </c>
      <c r="B16" s="38" t="s">
        <v>26</v>
      </c>
      <c r="C16" s="62"/>
      <c r="D16" s="63"/>
      <c r="E16" s="214"/>
      <c r="F16" s="215"/>
      <c r="G16" s="214"/>
      <c r="H16" s="215"/>
      <c r="I16" s="214">
        <f>SUMIF(F49:F55,A16,I49:I55)+SUMIF(F49:F55,"PSU",I49:I55)</f>
        <v>0</v>
      </c>
      <c r="J16" s="216"/>
    </row>
    <row r="17" spans="1:10" ht="23.25" customHeight="1" x14ac:dyDescent="0.2">
      <c r="A17" s="142" t="s">
        <v>27</v>
      </c>
      <c r="B17" s="38" t="s">
        <v>27</v>
      </c>
      <c r="C17" s="62"/>
      <c r="D17" s="63"/>
      <c r="E17" s="214"/>
      <c r="F17" s="215"/>
      <c r="G17" s="214"/>
      <c r="H17" s="215"/>
      <c r="I17" s="214">
        <f>SUMIF(F49:F55,A17,I49:I55)</f>
        <v>0</v>
      </c>
      <c r="J17" s="216"/>
    </row>
    <row r="18" spans="1:10" ht="23.25" customHeight="1" x14ac:dyDescent="0.2">
      <c r="A18" s="142" t="s">
        <v>28</v>
      </c>
      <c r="B18" s="38" t="s">
        <v>28</v>
      </c>
      <c r="C18" s="62"/>
      <c r="D18" s="63"/>
      <c r="E18" s="214"/>
      <c r="F18" s="215"/>
      <c r="G18" s="214"/>
      <c r="H18" s="215"/>
      <c r="I18" s="214">
        <f>SUMIF(F49:F55,A18,I49:I55)</f>
        <v>0</v>
      </c>
      <c r="J18" s="216"/>
    </row>
    <row r="19" spans="1:10" ht="23.25" customHeight="1" x14ac:dyDescent="0.2">
      <c r="A19" s="142" t="s">
        <v>74</v>
      </c>
      <c r="B19" s="38" t="s">
        <v>29</v>
      </c>
      <c r="C19" s="62"/>
      <c r="D19" s="63"/>
      <c r="E19" s="214"/>
      <c r="F19" s="215"/>
      <c r="G19" s="214"/>
      <c r="H19" s="215"/>
      <c r="I19" s="214">
        <f>SUMIF(F49:F55,A19,I49:I55)</f>
        <v>0</v>
      </c>
      <c r="J19" s="216"/>
    </row>
    <row r="20" spans="1:10" ht="23.25" customHeight="1" x14ac:dyDescent="0.2">
      <c r="A20" s="142" t="s">
        <v>75</v>
      </c>
      <c r="B20" s="38" t="s">
        <v>30</v>
      </c>
      <c r="C20" s="62"/>
      <c r="D20" s="63"/>
      <c r="E20" s="214"/>
      <c r="F20" s="215"/>
      <c r="G20" s="214"/>
      <c r="H20" s="215"/>
      <c r="I20" s="214">
        <f>SUMIF(F49:F55,A20,I49:I55)</f>
        <v>0</v>
      </c>
      <c r="J20" s="216"/>
    </row>
    <row r="21" spans="1:10" ht="23.25" customHeight="1" x14ac:dyDescent="0.2">
      <c r="A21" s="2"/>
      <c r="B21" s="48" t="s">
        <v>31</v>
      </c>
      <c r="C21" s="64"/>
      <c r="D21" s="65"/>
      <c r="E21" s="217"/>
      <c r="F21" s="253"/>
      <c r="G21" s="217"/>
      <c r="H21" s="253"/>
      <c r="I21" s="217">
        <f>SUM(I16:J20)</f>
        <v>0</v>
      </c>
      <c r="J21" s="21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2">
        <f>ZakladDPHSniVypocet</f>
        <v>0</v>
      </c>
      <c r="H23" s="213"/>
      <c r="I23" s="21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0">
        <f>IF(A24&gt;50, ROUNDUP(A23, 0), ROUNDDOWN(A23, 0))</f>
        <v>0</v>
      </c>
      <c r="H24" s="211"/>
      <c r="I24" s="21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2">
        <f>ZakladDPHZaklVypocet</f>
        <v>0</v>
      </c>
      <c r="H25" s="213"/>
      <c r="I25" s="21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40">
        <f>IF(A26&gt;50, ROUNDUP(A25, 0), ROUNDDOWN(A25, 0))</f>
        <v>0</v>
      </c>
      <c r="H26" s="241"/>
      <c r="I26" s="24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2">
        <f>CenaCelkem-(ZakladDPHSni+DPHSni+ZakladDPHZakl+DPHZakl)</f>
        <v>0</v>
      </c>
      <c r="H27" s="242"/>
      <c r="I27" s="242"/>
      <c r="J27" s="41" t="str">
        <f t="shared" si="0"/>
        <v>CZK</v>
      </c>
    </row>
    <row r="28" spans="1:10" ht="27.75" hidden="1" customHeight="1" thickBot="1" x14ac:dyDescent="0.25">
      <c r="A28" s="2"/>
      <c r="B28" s="116" t="s">
        <v>25</v>
      </c>
      <c r="C28" s="117"/>
      <c r="D28" s="117"/>
      <c r="E28" s="118"/>
      <c r="F28" s="119"/>
      <c r="G28" s="219">
        <f>ZakladDPHSniVypocet+ZakladDPHZaklVypocet</f>
        <v>0</v>
      </c>
      <c r="H28" s="220"/>
      <c r="I28" s="220"/>
      <c r="J28" s="12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6" t="s">
        <v>37</v>
      </c>
      <c r="C29" s="121"/>
      <c r="D29" s="121"/>
      <c r="E29" s="121"/>
      <c r="F29" s="122"/>
      <c r="G29" s="219">
        <f>IF(A29&gt;50, ROUNDUP(A27, 0), ROUNDDOWN(A27, 0))</f>
        <v>0</v>
      </c>
      <c r="H29" s="219"/>
      <c r="I29" s="219"/>
      <c r="J29" s="123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1"/>
      <c r="E34" s="222"/>
      <c r="G34" s="223"/>
      <c r="H34" s="224"/>
      <c r="I34" s="224"/>
      <c r="J34" s="25"/>
    </row>
    <row r="35" spans="1:10" ht="12.75" customHeight="1" x14ac:dyDescent="0.2">
      <c r="A35" s="2"/>
      <c r="B35" s="2"/>
      <c r="D35" s="209" t="s">
        <v>2</v>
      </c>
      <c r="E35" s="20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3" t="s">
        <v>17</v>
      </c>
      <c r="C37" s="94"/>
      <c r="D37" s="94"/>
      <c r="E37" s="94"/>
      <c r="F37" s="95"/>
      <c r="G37" s="95"/>
      <c r="H37" s="95"/>
      <c r="I37" s="95"/>
      <c r="J37" s="96"/>
    </row>
    <row r="38" spans="1:10" ht="25.5" hidden="1" customHeight="1" x14ac:dyDescent="0.2">
      <c r="A38" s="92" t="s">
        <v>39</v>
      </c>
      <c r="B38" s="97" t="s">
        <v>18</v>
      </c>
      <c r="C38" s="98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57</v>
      </c>
      <c r="C39" s="204"/>
      <c r="D39" s="204"/>
      <c r="E39" s="204"/>
      <c r="F39" s="103">
        <f>'SO B D.1.2.B - INV Pol'!AE78</f>
        <v>0</v>
      </c>
      <c r="G39" s="104">
        <f>'SO B D.1.2.B - INV Pol'!AF78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45</v>
      </c>
      <c r="C40" s="205" t="s">
        <v>46</v>
      </c>
      <c r="D40" s="205"/>
      <c r="E40" s="205"/>
      <c r="F40" s="108">
        <f>'SO B D.1.2.B - INV Pol'!AE78</f>
        <v>0</v>
      </c>
      <c r="G40" s="109">
        <f>'SO B D.1.2.B - INV Pol'!AF78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43</v>
      </c>
      <c r="C41" s="204" t="s">
        <v>44</v>
      </c>
      <c r="D41" s="204"/>
      <c r="E41" s="204"/>
      <c r="F41" s="112">
        <f>'SO B D.1.2.B - INV Pol'!AE78</f>
        <v>0</v>
      </c>
      <c r="G41" s="105">
        <f>'SO B D.1.2.B - INV Pol'!AF78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206" t="s">
        <v>58</v>
      </c>
      <c r="C42" s="207"/>
      <c r="D42" s="207"/>
      <c r="E42" s="208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4" t="s">
        <v>60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61</v>
      </c>
      <c r="G48" s="131"/>
      <c r="H48" s="131"/>
      <c r="I48" s="131" t="s">
        <v>31</v>
      </c>
      <c r="J48" s="131" t="s">
        <v>0</v>
      </c>
    </row>
    <row r="49" spans="1:10" ht="36.75" customHeight="1" x14ac:dyDescent="0.2">
      <c r="A49" s="127"/>
      <c r="B49" s="132" t="s">
        <v>62</v>
      </c>
      <c r="C49" s="202" t="s">
        <v>63</v>
      </c>
      <c r="D49" s="203"/>
      <c r="E49" s="203"/>
      <c r="F49" s="140" t="s">
        <v>26</v>
      </c>
      <c r="G49" s="133"/>
      <c r="H49" s="133"/>
      <c r="I49" s="133">
        <f>'SO B D.1.2.B - INV Pol'!G8</f>
        <v>0</v>
      </c>
      <c r="J49" s="138" t="str">
        <f>IF(I56=0,"",I49/I56*100)</f>
        <v/>
      </c>
    </row>
    <row r="50" spans="1:10" ht="36.75" customHeight="1" x14ac:dyDescent="0.2">
      <c r="A50" s="127"/>
      <c r="B50" s="132" t="s">
        <v>64</v>
      </c>
      <c r="C50" s="202" t="s">
        <v>65</v>
      </c>
      <c r="D50" s="203"/>
      <c r="E50" s="203"/>
      <c r="F50" s="140" t="s">
        <v>26</v>
      </c>
      <c r="G50" s="133"/>
      <c r="H50" s="133"/>
      <c r="I50" s="133">
        <f>'SO B D.1.2.B - INV Pol'!G11</f>
        <v>0</v>
      </c>
      <c r="J50" s="138" t="str">
        <f>IF(I56=0,"",I50/I56*100)</f>
        <v/>
      </c>
    </row>
    <row r="51" spans="1:10" ht="36.75" customHeight="1" x14ac:dyDescent="0.2">
      <c r="A51" s="127"/>
      <c r="B51" s="132" t="s">
        <v>66</v>
      </c>
      <c r="C51" s="202" t="s">
        <v>67</v>
      </c>
      <c r="D51" s="203"/>
      <c r="E51" s="203"/>
      <c r="F51" s="140" t="s">
        <v>26</v>
      </c>
      <c r="G51" s="133"/>
      <c r="H51" s="133"/>
      <c r="I51" s="133">
        <f>'SO B D.1.2.B - INV Pol'!G16</f>
        <v>0</v>
      </c>
      <c r="J51" s="138" t="str">
        <f>IF(I56=0,"",I51/I56*100)</f>
        <v/>
      </c>
    </row>
    <row r="52" spans="1:10" ht="36.75" customHeight="1" x14ac:dyDescent="0.2">
      <c r="A52" s="127"/>
      <c r="B52" s="132" t="s">
        <v>68</v>
      </c>
      <c r="C52" s="202" t="s">
        <v>69</v>
      </c>
      <c r="D52" s="203"/>
      <c r="E52" s="203"/>
      <c r="F52" s="140" t="s">
        <v>27</v>
      </c>
      <c r="G52" s="133"/>
      <c r="H52" s="133"/>
      <c r="I52" s="133">
        <f>'SO B D.1.2.B - INV Pol'!G18</f>
        <v>0</v>
      </c>
      <c r="J52" s="138" t="str">
        <f>IF(I56=0,"",I52/I56*100)</f>
        <v/>
      </c>
    </row>
    <row r="53" spans="1:10" ht="36.75" customHeight="1" x14ac:dyDescent="0.2">
      <c r="A53" s="127"/>
      <c r="B53" s="132" t="s">
        <v>70</v>
      </c>
      <c r="C53" s="202" t="s">
        <v>71</v>
      </c>
      <c r="D53" s="203"/>
      <c r="E53" s="203"/>
      <c r="F53" s="140" t="s">
        <v>27</v>
      </c>
      <c r="G53" s="133"/>
      <c r="H53" s="133"/>
      <c r="I53" s="133">
        <f>'SO B D.1.2.B - INV Pol'!G63</f>
        <v>0</v>
      </c>
      <c r="J53" s="138" t="str">
        <f>IF(I56=0,"",I53/I56*100)</f>
        <v/>
      </c>
    </row>
    <row r="54" spans="1:10" ht="36.75" customHeight="1" x14ac:dyDescent="0.2">
      <c r="A54" s="127"/>
      <c r="B54" s="132" t="s">
        <v>72</v>
      </c>
      <c r="C54" s="202" t="s">
        <v>73</v>
      </c>
      <c r="D54" s="203"/>
      <c r="E54" s="203"/>
      <c r="F54" s="140" t="s">
        <v>27</v>
      </c>
      <c r="G54" s="133"/>
      <c r="H54" s="133"/>
      <c r="I54" s="133">
        <f>'SO B D.1.2.B - INV Pol'!G66</f>
        <v>0</v>
      </c>
      <c r="J54" s="138" t="str">
        <f>IF(I56=0,"",I54/I56*100)</f>
        <v/>
      </c>
    </row>
    <row r="55" spans="1:10" ht="36.75" customHeight="1" x14ac:dyDescent="0.2">
      <c r="A55" s="127"/>
      <c r="B55" s="132" t="s">
        <v>74</v>
      </c>
      <c r="C55" s="202" t="s">
        <v>29</v>
      </c>
      <c r="D55" s="203"/>
      <c r="E55" s="203"/>
      <c r="F55" s="140" t="s">
        <v>74</v>
      </c>
      <c r="G55" s="133"/>
      <c r="H55" s="133"/>
      <c r="I55" s="133">
        <f>'SO B D.1.2.B - INV Pol'!G75</f>
        <v>0</v>
      </c>
      <c r="J55" s="138" t="str">
        <f>IF(I56=0,"",I55/I56*100)</f>
        <v/>
      </c>
    </row>
    <row r="56" spans="1:10" ht="25.5" customHeight="1" x14ac:dyDescent="0.2">
      <c r="A56" s="128"/>
      <c r="B56" s="134" t="s">
        <v>1</v>
      </c>
      <c r="C56" s="135"/>
      <c r="D56" s="136"/>
      <c r="E56" s="136"/>
      <c r="F56" s="141"/>
      <c r="G56" s="137"/>
      <c r="H56" s="137"/>
      <c r="I56" s="137">
        <f>SUM(I49:I55)</f>
        <v>0</v>
      </c>
      <c r="J56" s="139">
        <f>SUM(J49:J55)</f>
        <v>0</v>
      </c>
    </row>
    <row r="57" spans="1:10" x14ac:dyDescent="0.2">
      <c r="F57" s="90"/>
      <c r="G57" s="90"/>
      <c r="H57" s="90"/>
      <c r="I57" s="90"/>
      <c r="J57" s="91"/>
    </row>
    <row r="58" spans="1:10" x14ac:dyDescent="0.2">
      <c r="F58" s="90"/>
      <c r="G58" s="90"/>
      <c r="H58" s="90"/>
      <c r="I58" s="90"/>
      <c r="J58" s="91"/>
    </row>
    <row r="59" spans="1:10" x14ac:dyDescent="0.2">
      <c r="F59" s="90"/>
      <c r="G59" s="90"/>
      <c r="H59" s="90"/>
      <c r="I59" s="90"/>
      <c r="J59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50" t="s">
        <v>8</v>
      </c>
      <c r="B2" s="49"/>
      <c r="C2" s="256"/>
      <c r="D2" s="256"/>
      <c r="E2" s="256"/>
      <c r="F2" s="256"/>
      <c r="G2" s="257"/>
    </row>
    <row r="3" spans="1:7" ht="24.95" customHeight="1" x14ac:dyDescent="0.2">
      <c r="A3" s="50" t="s">
        <v>9</v>
      </c>
      <c r="B3" s="49"/>
      <c r="C3" s="256"/>
      <c r="D3" s="256"/>
      <c r="E3" s="256"/>
      <c r="F3" s="256"/>
      <c r="G3" s="257"/>
    </row>
    <row r="4" spans="1:7" ht="24.95" customHeight="1" x14ac:dyDescent="0.2">
      <c r="A4" s="50" t="s">
        <v>10</v>
      </c>
      <c r="B4" s="49"/>
      <c r="C4" s="256"/>
      <c r="D4" s="256"/>
      <c r="E4" s="256"/>
      <c r="F4" s="256"/>
      <c r="G4" s="25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95"/>
  <sheetViews>
    <sheetView tabSelected="1" workbookViewId="0">
      <pane ySplit="7" topLeftCell="A68" activePane="bottomLeft" state="frozen"/>
      <selection pane="bottomLeft" activeCell="F76" sqref="F7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9.140625" hidden="1" customWidth="1"/>
    <col min="19" max="20" width="9.140625" customWidth="1"/>
    <col min="21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76</v>
      </c>
    </row>
    <row r="2" spans="1:60" ht="24.95" customHeight="1" x14ac:dyDescent="0.2">
      <c r="A2" s="143" t="s">
        <v>8</v>
      </c>
      <c r="B2" s="49" t="s">
        <v>49</v>
      </c>
      <c r="C2" s="260" t="s">
        <v>50</v>
      </c>
      <c r="D2" s="261"/>
      <c r="E2" s="261"/>
      <c r="F2" s="261"/>
      <c r="G2" s="262"/>
      <c r="AG2" t="s">
        <v>77</v>
      </c>
    </row>
    <row r="3" spans="1:60" ht="24.95" customHeight="1" x14ac:dyDescent="0.2">
      <c r="A3" s="143" t="s">
        <v>9</v>
      </c>
      <c r="B3" s="49" t="s">
        <v>45</v>
      </c>
      <c r="C3" s="260" t="s">
        <v>46</v>
      </c>
      <c r="D3" s="261"/>
      <c r="E3" s="261"/>
      <c r="F3" s="261"/>
      <c r="G3" s="262"/>
      <c r="AC3" s="125" t="s">
        <v>77</v>
      </c>
      <c r="AG3" t="s">
        <v>78</v>
      </c>
    </row>
    <row r="4" spans="1:60" ht="24.95" customHeight="1" x14ac:dyDescent="0.2">
      <c r="A4" s="144" t="s">
        <v>10</v>
      </c>
      <c r="B4" s="145" t="s">
        <v>43</v>
      </c>
      <c r="C4" s="263" t="s">
        <v>208</v>
      </c>
      <c r="D4" s="264"/>
      <c r="E4" s="264"/>
      <c r="F4" s="264"/>
      <c r="G4" s="265"/>
      <c r="AG4" t="s">
        <v>79</v>
      </c>
    </row>
    <row r="5" spans="1:60" x14ac:dyDescent="0.2">
      <c r="D5" s="10"/>
    </row>
    <row r="6" spans="1:60" ht="38.25" x14ac:dyDescent="0.2">
      <c r="A6" s="147" t="s">
        <v>80</v>
      </c>
      <c r="B6" s="149" t="s">
        <v>81</v>
      </c>
      <c r="C6" s="149" t="s">
        <v>82</v>
      </c>
      <c r="D6" s="148" t="s">
        <v>83</v>
      </c>
      <c r="E6" s="147" t="s">
        <v>84</v>
      </c>
      <c r="F6" s="146" t="s">
        <v>85</v>
      </c>
      <c r="G6" s="147" t="s">
        <v>31</v>
      </c>
      <c r="H6" s="150" t="s">
        <v>32</v>
      </c>
      <c r="I6" s="150" t="s">
        <v>86</v>
      </c>
      <c r="J6" s="150" t="s">
        <v>33</v>
      </c>
      <c r="K6" s="150" t="s">
        <v>87</v>
      </c>
      <c r="L6" s="150" t="s">
        <v>88</v>
      </c>
      <c r="M6" s="150" t="s">
        <v>89</v>
      </c>
      <c r="N6" s="150" t="s">
        <v>90</v>
      </c>
      <c r="O6" s="150" t="s">
        <v>91</v>
      </c>
      <c r="P6" s="150" t="s">
        <v>92</v>
      </c>
      <c r="Q6" s="150" t="s">
        <v>93</v>
      </c>
      <c r="R6" s="150" t="s">
        <v>94</v>
      </c>
      <c r="S6" s="150" t="s">
        <v>95</v>
      </c>
      <c r="T6" s="150" t="s">
        <v>96</v>
      </c>
      <c r="U6" s="150" t="s">
        <v>97</v>
      </c>
      <c r="V6" s="150" t="s">
        <v>98</v>
      </c>
      <c r="W6" s="150" t="s">
        <v>99</v>
      </c>
      <c r="X6" s="150" t="s">
        <v>100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7" t="s">
        <v>101</v>
      </c>
      <c r="B8" s="168" t="s">
        <v>62</v>
      </c>
      <c r="C8" s="186" t="s">
        <v>63</v>
      </c>
      <c r="D8" s="169"/>
      <c r="E8" s="170"/>
      <c r="F8" s="171"/>
      <c r="G8" s="172">
        <f>SUMIF(AG9:AG10,"&lt;&gt;NOR",G9:G10)</f>
        <v>0</v>
      </c>
      <c r="H8" s="166"/>
      <c r="I8" s="166">
        <f>SUM(I9:I10)</f>
        <v>473.2</v>
      </c>
      <c r="J8" s="166"/>
      <c r="K8" s="166">
        <f>SUM(K9:K10)</f>
        <v>856.8</v>
      </c>
      <c r="L8" s="166"/>
      <c r="M8" s="166">
        <f>SUM(M9:M10)</f>
        <v>0</v>
      </c>
      <c r="N8" s="166"/>
      <c r="O8" s="166">
        <f>SUM(O9:O10)</f>
        <v>0.02</v>
      </c>
      <c r="P8" s="166"/>
      <c r="Q8" s="166">
        <f>SUM(Q9:Q10)</f>
        <v>0</v>
      </c>
      <c r="R8" s="166"/>
      <c r="S8" s="166"/>
      <c r="T8" s="166"/>
      <c r="U8" s="166"/>
      <c r="V8" s="166">
        <f>SUM(V9:V10)</f>
        <v>2.14</v>
      </c>
      <c r="W8" s="166"/>
      <c r="X8" s="166"/>
      <c r="AG8" t="s">
        <v>102</v>
      </c>
    </row>
    <row r="9" spans="1:60" outlineLevel="1" x14ac:dyDescent="0.2">
      <c r="A9" s="173">
        <v>1</v>
      </c>
      <c r="B9" s="174" t="s">
        <v>103</v>
      </c>
      <c r="C9" s="187" t="s">
        <v>104</v>
      </c>
      <c r="D9" s="175" t="s">
        <v>105</v>
      </c>
      <c r="E9" s="176">
        <v>10</v>
      </c>
      <c r="F9" s="177">
        <v>0</v>
      </c>
      <c r="G9" s="178">
        <f>ROUND(E9*F9,2)</f>
        <v>0</v>
      </c>
      <c r="H9" s="161">
        <v>47.32</v>
      </c>
      <c r="I9" s="160">
        <f>ROUND(E9*H9,2)</f>
        <v>473.2</v>
      </c>
      <c r="J9" s="161">
        <v>85.68</v>
      </c>
      <c r="K9" s="160">
        <f>ROUND(E9*J9,2)</f>
        <v>856.8</v>
      </c>
      <c r="L9" s="160">
        <v>21</v>
      </c>
      <c r="M9" s="160">
        <f>G9*(1+L9/100)</f>
        <v>0</v>
      </c>
      <c r="N9" s="160">
        <v>1.58E-3</v>
      </c>
      <c r="O9" s="160">
        <f>ROUND(E9*N9,2)</f>
        <v>0.02</v>
      </c>
      <c r="P9" s="160">
        <v>0</v>
      </c>
      <c r="Q9" s="160">
        <f>ROUND(E9*P9,2)</f>
        <v>0</v>
      </c>
      <c r="R9" s="160"/>
      <c r="S9" s="160" t="s">
        <v>106</v>
      </c>
      <c r="T9" s="160" t="s">
        <v>107</v>
      </c>
      <c r="U9" s="160">
        <v>0.214</v>
      </c>
      <c r="V9" s="160">
        <f>ROUND(E9*U9,2)</f>
        <v>2.14</v>
      </c>
      <c r="W9" s="160"/>
      <c r="X9" s="160" t="s">
        <v>108</v>
      </c>
      <c r="Y9" s="151"/>
      <c r="Z9" s="151"/>
      <c r="AA9" s="151"/>
      <c r="AB9" s="151"/>
      <c r="AC9" s="151"/>
      <c r="AD9" s="151"/>
      <c r="AE9" s="151"/>
      <c r="AF9" s="151"/>
      <c r="AG9" s="151" t="s">
        <v>109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110</v>
      </c>
      <c r="D10" s="162"/>
      <c r="E10" s="163">
        <v>10</v>
      </c>
      <c r="F10" s="199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111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5.5" x14ac:dyDescent="0.2">
      <c r="A11" s="167" t="s">
        <v>101</v>
      </c>
      <c r="B11" s="168" t="s">
        <v>64</v>
      </c>
      <c r="C11" s="186" t="s">
        <v>65</v>
      </c>
      <c r="D11" s="169"/>
      <c r="E11" s="170"/>
      <c r="F11" s="200"/>
      <c r="G11" s="172">
        <f>SUMIF(AG12:AG15,"&lt;&gt;NOR",G12:G15)</f>
        <v>0</v>
      </c>
      <c r="H11" s="166"/>
      <c r="I11" s="166">
        <f>SUM(I12:I15)</f>
        <v>4.55</v>
      </c>
      <c r="J11" s="166"/>
      <c r="K11" s="166">
        <f>SUM(K12:K15)</f>
        <v>13980.8</v>
      </c>
      <c r="L11" s="166"/>
      <c r="M11" s="166">
        <f>SUM(M12:M15)</f>
        <v>0</v>
      </c>
      <c r="N11" s="166"/>
      <c r="O11" s="166">
        <f>SUM(O12:O15)</f>
        <v>0</v>
      </c>
      <c r="P11" s="166"/>
      <c r="Q11" s="166">
        <f>SUM(Q12:Q15)</f>
        <v>0</v>
      </c>
      <c r="R11" s="166"/>
      <c r="S11" s="166"/>
      <c r="T11" s="166"/>
      <c r="U11" s="166"/>
      <c r="V11" s="166">
        <f>SUM(V12:V15)</f>
        <v>40.909999999999997</v>
      </c>
      <c r="W11" s="166"/>
      <c r="X11" s="166"/>
      <c r="AG11" t="s">
        <v>102</v>
      </c>
    </row>
    <row r="12" spans="1:60" outlineLevel="1" x14ac:dyDescent="0.2">
      <c r="A12" s="173">
        <v>2</v>
      </c>
      <c r="B12" s="174" t="s">
        <v>112</v>
      </c>
      <c r="C12" s="187" t="s">
        <v>113</v>
      </c>
      <c r="D12" s="175" t="s">
        <v>105</v>
      </c>
      <c r="E12" s="176">
        <v>56.9</v>
      </c>
      <c r="F12" s="177">
        <v>0</v>
      </c>
      <c r="G12" s="178">
        <f>ROUND(E12*F12,2)</f>
        <v>0</v>
      </c>
      <c r="H12" s="161">
        <v>0.08</v>
      </c>
      <c r="I12" s="160">
        <f>ROUND(E12*H12,2)</f>
        <v>4.55</v>
      </c>
      <c r="J12" s="161">
        <v>51.42</v>
      </c>
      <c r="K12" s="160">
        <f>ROUND(E12*J12,2)</f>
        <v>2925.8</v>
      </c>
      <c r="L12" s="160">
        <v>21</v>
      </c>
      <c r="M12" s="160">
        <f>G12*(1+L12/100)</f>
        <v>0</v>
      </c>
      <c r="N12" s="160">
        <v>0</v>
      </c>
      <c r="O12" s="160">
        <f>ROUND(E12*N12,2)</f>
        <v>0</v>
      </c>
      <c r="P12" s="160">
        <v>0</v>
      </c>
      <c r="Q12" s="160">
        <f>ROUND(E12*P12,2)</f>
        <v>0</v>
      </c>
      <c r="R12" s="160"/>
      <c r="S12" s="160" t="s">
        <v>106</v>
      </c>
      <c r="T12" s="160" t="s">
        <v>107</v>
      </c>
      <c r="U12" s="160">
        <v>0.13900000000000001</v>
      </c>
      <c r="V12" s="160">
        <f>ROUND(E12*U12,2)</f>
        <v>7.91</v>
      </c>
      <c r="W12" s="160"/>
      <c r="X12" s="160" t="s">
        <v>108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109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192</v>
      </c>
      <c r="D13" s="162"/>
      <c r="E13" s="163">
        <v>56.9</v>
      </c>
      <c r="F13" s="199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111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3">
        <v>3</v>
      </c>
      <c r="B14" s="174" t="s">
        <v>114</v>
      </c>
      <c r="C14" s="187" t="s">
        <v>115</v>
      </c>
      <c r="D14" s="175" t="s">
        <v>105</v>
      </c>
      <c r="E14" s="176">
        <v>165</v>
      </c>
      <c r="F14" s="177">
        <v>0</v>
      </c>
      <c r="G14" s="178">
        <f>ROUND(E14*F14,2)</f>
        <v>0</v>
      </c>
      <c r="H14" s="161">
        <v>0</v>
      </c>
      <c r="I14" s="160">
        <f>ROUND(E14*H14,2)</f>
        <v>0</v>
      </c>
      <c r="J14" s="161">
        <v>67</v>
      </c>
      <c r="K14" s="160">
        <f>ROUND(E14*J14,2)</f>
        <v>11055</v>
      </c>
      <c r="L14" s="160">
        <v>21</v>
      </c>
      <c r="M14" s="160">
        <f>G14*(1+L14/100)</f>
        <v>0</v>
      </c>
      <c r="N14" s="160">
        <v>0</v>
      </c>
      <c r="O14" s="160">
        <f>ROUND(E14*N14,2)</f>
        <v>0</v>
      </c>
      <c r="P14" s="160">
        <v>0</v>
      </c>
      <c r="Q14" s="160">
        <f>ROUND(E14*P14,2)</f>
        <v>0</v>
      </c>
      <c r="R14" s="160"/>
      <c r="S14" s="160" t="s">
        <v>106</v>
      </c>
      <c r="T14" s="160" t="s">
        <v>107</v>
      </c>
      <c r="U14" s="160">
        <v>0.2</v>
      </c>
      <c r="V14" s="160">
        <f>ROUND(E14*U14,2)</f>
        <v>33</v>
      </c>
      <c r="W14" s="160"/>
      <c r="X14" s="160" t="s">
        <v>108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109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8" t="s">
        <v>191</v>
      </c>
      <c r="D15" s="162"/>
      <c r="E15" s="163">
        <v>165</v>
      </c>
      <c r="F15" s="199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111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67" t="s">
        <v>101</v>
      </c>
      <c r="B16" s="168" t="s">
        <v>66</v>
      </c>
      <c r="C16" s="186" t="s">
        <v>67</v>
      </c>
      <c r="D16" s="169"/>
      <c r="E16" s="170"/>
      <c r="F16" s="200"/>
      <c r="G16" s="172">
        <f>SUMIF(AG17:AG17,"&lt;&gt;NOR",G17:G17)</f>
        <v>0</v>
      </c>
      <c r="H16" s="166"/>
      <c r="I16" s="166">
        <f>SUM(I17:I17)</f>
        <v>0</v>
      </c>
      <c r="J16" s="166"/>
      <c r="K16" s="166">
        <f>SUM(K17:K17)</f>
        <v>17.440000000000001</v>
      </c>
      <c r="L16" s="166"/>
      <c r="M16" s="166">
        <f>SUM(M17:M17)</f>
        <v>0</v>
      </c>
      <c r="N16" s="166"/>
      <c r="O16" s="166">
        <f>SUM(O17:O17)</f>
        <v>0</v>
      </c>
      <c r="P16" s="166"/>
      <c r="Q16" s="166">
        <f>SUM(Q17:Q17)</f>
        <v>0</v>
      </c>
      <c r="R16" s="166"/>
      <c r="S16" s="166"/>
      <c r="T16" s="166"/>
      <c r="U16" s="166"/>
      <c r="V16" s="166">
        <f>SUM(V17:V17)</f>
        <v>0.04</v>
      </c>
      <c r="W16" s="166"/>
      <c r="X16" s="166"/>
      <c r="AG16" t="s">
        <v>102</v>
      </c>
    </row>
    <row r="17" spans="1:60" outlineLevel="1" x14ac:dyDescent="0.2">
      <c r="A17" s="179">
        <v>4</v>
      </c>
      <c r="B17" s="180" t="s">
        <v>116</v>
      </c>
      <c r="C17" s="189" t="s">
        <v>117</v>
      </c>
      <c r="D17" s="181" t="s">
        <v>118</v>
      </c>
      <c r="E17" s="182">
        <v>1.5800000000000002E-2</v>
      </c>
      <c r="F17" s="183">
        <v>0</v>
      </c>
      <c r="G17" s="184">
        <f>ROUND(E17*F17,2)</f>
        <v>0</v>
      </c>
      <c r="H17" s="161">
        <v>0</v>
      </c>
      <c r="I17" s="160">
        <f>ROUND(E17*H17,2)</f>
        <v>0</v>
      </c>
      <c r="J17" s="161">
        <v>1104</v>
      </c>
      <c r="K17" s="160">
        <f>ROUND(E17*J17,2)</f>
        <v>17.440000000000001</v>
      </c>
      <c r="L17" s="160">
        <v>21</v>
      </c>
      <c r="M17" s="160">
        <f>G17*(1+L17/100)</f>
        <v>0</v>
      </c>
      <c r="N17" s="160">
        <v>0</v>
      </c>
      <c r="O17" s="160">
        <f>ROUND(E17*N17,2)</f>
        <v>0</v>
      </c>
      <c r="P17" s="160">
        <v>0</v>
      </c>
      <c r="Q17" s="160">
        <f>ROUND(E17*P17,2)</f>
        <v>0</v>
      </c>
      <c r="R17" s="160"/>
      <c r="S17" s="160" t="s">
        <v>106</v>
      </c>
      <c r="T17" s="160" t="s">
        <v>107</v>
      </c>
      <c r="U17" s="160">
        <v>2.577</v>
      </c>
      <c r="V17" s="160">
        <f>ROUND(E17*U17,2)</f>
        <v>0.04</v>
      </c>
      <c r="W17" s="160"/>
      <c r="X17" s="160" t="s">
        <v>119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67" t="s">
        <v>101</v>
      </c>
      <c r="B18" s="168" t="s">
        <v>68</v>
      </c>
      <c r="C18" s="186" t="s">
        <v>69</v>
      </c>
      <c r="D18" s="169"/>
      <c r="E18" s="170"/>
      <c r="F18" s="200"/>
      <c r="G18" s="172">
        <f>SUMIF(AG19:AG62,"&lt;&gt;NOR",G19:G62)</f>
        <v>0</v>
      </c>
      <c r="H18" s="166"/>
      <c r="I18" s="166">
        <f>SUM(I19:I62)</f>
        <v>2083.7600000000002</v>
      </c>
      <c r="J18" s="166"/>
      <c r="K18" s="166">
        <f>SUM(K19:K62)</f>
        <v>9899.6899999999987</v>
      </c>
      <c r="L18" s="166"/>
      <c r="M18" s="166">
        <f>SUM(M19:M62)</f>
        <v>0</v>
      </c>
      <c r="N18" s="166"/>
      <c r="O18" s="166">
        <f>SUM(O19:O62)</f>
        <v>0.11000000000000001</v>
      </c>
      <c r="P18" s="166"/>
      <c r="Q18" s="166">
        <f>SUM(Q19:Q62)</f>
        <v>0.17</v>
      </c>
      <c r="R18" s="166"/>
      <c r="S18" s="166"/>
      <c r="T18" s="166"/>
      <c r="U18" s="166"/>
      <c r="V18" s="166">
        <f>SUM(V19:V62)</f>
        <v>13.78</v>
      </c>
      <c r="W18" s="166"/>
      <c r="X18" s="166"/>
      <c r="AG18" t="s">
        <v>102</v>
      </c>
    </row>
    <row r="19" spans="1:60" outlineLevel="1" x14ac:dyDescent="0.2">
      <c r="A19" s="173">
        <v>5</v>
      </c>
      <c r="B19" s="174" t="s">
        <v>121</v>
      </c>
      <c r="C19" s="187" t="s">
        <v>122</v>
      </c>
      <c r="D19" s="175" t="s">
        <v>123</v>
      </c>
      <c r="E19" s="176">
        <v>15.6</v>
      </c>
      <c r="F19" s="177">
        <v>0</v>
      </c>
      <c r="G19" s="178">
        <f>ROUND(E19*F19,2)</f>
        <v>0</v>
      </c>
      <c r="H19" s="161">
        <v>5.9</v>
      </c>
      <c r="I19" s="160">
        <f>ROUND(E19*H19,2)</f>
        <v>92.04</v>
      </c>
      <c r="J19" s="161">
        <v>180.1</v>
      </c>
      <c r="K19" s="160">
        <f>ROUND(E19*J19,2)</f>
        <v>2809.56</v>
      </c>
      <c r="L19" s="160">
        <v>21</v>
      </c>
      <c r="M19" s="160">
        <f>G19*(1+L19/100)</f>
        <v>0</v>
      </c>
      <c r="N19" s="160">
        <v>9.8999999999999999E-4</v>
      </c>
      <c r="O19" s="160">
        <f>ROUND(E19*N19,2)</f>
        <v>0.02</v>
      </c>
      <c r="P19" s="160">
        <v>0</v>
      </c>
      <c r="Q19" s="160">
        <f>ROUND(E19*P19,2)</f>
        <v>0</v>
      </c>
      <c r="R19" s="160"/>
      <c r="S19" s="160" t="s">
        <v>106</v>
      </c>
      <c r="T19" s="160" t="s">
        <v>107</v>
      </c>
      <c r="U19" s="160">
        <v>0.28999999999999998</v>
      </c>
      <c r="V19" s="160">
        <f>ROUND(E19*U19,2)</f>
        <v>4.5199999999999996</v>
      </c>
      <c r="W19" s="160"/>
      <c r="X19" s="160" t="s">
        <v>108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109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8" t="s">
        <v>124</v>
      </c>
      <c r="D20" s="162"/>
      <c r="E20" s="163"/>
      <c r="F20" s="199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111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8" t="s">
        <v>125</v>
      </c>
      <c r="D21" s="162"/>
      <c r="E21" s="163"/>
      <c r="F21" s="199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111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8" t="s">
        <v>126</v>
      </c>
      <c r="D22" s="162"/>
      <c r="E22" s="163">
        <v>15.6</v>
      </c>
      <c r="F22" s="199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111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3">
        <v>6</v>
      </c>
      <c r="B23" s="174" t="s">
        <v>127</v>
      </c>
      <c r="C23" s="187" t="s">
        <v>128</v>
      </c>
      <c r="D23" s="175" t="s">
        <v>123</v>
      </c>
      <c r="E23" s="176">
        <v>6</v>
      </c>
      <c r="F23" s="177">
        <v>0</v>
      </c>
      <c r="G23" s="178">
        <f>ROUND(E23*F23,2)</f>
        <v>0</v>
      </c>
      <c r="H23" s="161">
        <v>5.9</v>
      </c>
      <c r="I23" s="160">
        <f>ROUND(E23*H23,2)</f>
        <v>35.4</v>
      </c>
      <c r="J23" s="161">
        <v>249.6</v>
      </c>
      <c r="K23" s="160">
        <f>ROUND(E23*J23,2)</f>
        <v>1497.6</v>
      </c>
      <c r="L23" s="160">
        <v>21</v>
      </c>
      <c r="M23" s="160">
        <f>G23*(1+L23/100)</f>
        <v>0</v>
      </c>
      <c r="N23" s="160">
        <v>9.8999999999999999E-4</v>
      </c>
      <c r="O23" s="160">
        <f>ROUND(E23*N23,2)</f>
        <v>0.01</v>
      </c>
      <c r="P23" s="160">
        <v>0</v>
      </c>
      <c r="Q23" s="160">
        <f>ROUND(E23*P23,2)</f>
        <v>0</v>
      </c>
      <c r="R23" s="160"/>
      <c r="S23" s="160" t="s">
        <v>106</v>
      </c>
      <c r="T23" s="160" t="s">
        <v>107</v>
      </c>
      <c r="U23" s="160">
        <v>0.40799999999999997</v>
      </c>
      <c r="V23" s="160">
        <f>ROUND(E23*U23,2)</f>
        <v>2.4500000000000002</v>
      </c>
      <c r="W23" s="160"/>
      <c r="X23" s="160" t="s">
        <v>108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109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125</v>
      </c>
      <c r="D24" s="162"/>
      <c r="E24" s="163"/>
      <c r="F24" s="199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111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8" t="s">
        <v>129</v>
      </c>
      <c r="D25" s="162"/>
      <c r="E25" s="163">
        <v>1</v>
      </c>
      <c r="F25" s="199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111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8" t="s">
        <v>130</v>
      </c>
      <c r="D26" s="162"/>
      <c r="E26" s="163"/>
      <c r="F26" s="199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111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58"/>
      <c r="B27" s="159"/>
      <c r="C27" s="188" t="s">
        <v>131</v>
      </c>
      <c r="D27" s="162"/>
      <c r="E27" s="163">
        <v>5</v>
      </c>
      <c r="F27" s="199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111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3">
        <v>7</v>
      </c>
      <c r="B28" s="174" t="s">
        <v>132</v>
      </c>
      <c r="C28" s="187" t="s">
        <v>133</v>
      </c>
      <c r="D28" s="175" t="s">
        <v>123</v>
      </c>
      <c r="E28" s="176">
        <v>5</v>
      </c>
      <c r="F28" s="177">
        <v>0</v>
      </c>
      <c r="G28" s="178">
        <f>ROUND(E28*F28,2)</f>
        <v>0</v>
      </c>
      <c r="H28" s="161">
        <v>0</v>
      </c>
      <c r="I28" s="160">
        <f>ROUND(E28*H28,2)</f>
        <v>0</v>
      </c>
      <c r="J28" s="161">
        <v>66.3</v>
      </c>
      <c r="K28" s="160">
        <f>ROUND(E28*J28,2)</f>
        <v>331.5</v>
      </c>
      <c r="L28" s="160">
        <v>21</v>
      </c>
      <c r="M28" s="160">
        <f>G28*(1+L28/100)</f>
        <v>0</v>
      </c>
      <c r="N28" s="160">
        <v>0</v>
      </c>
      <c r="O28" s="160">
        <f>ROUND(E28*N28,2)</f>
        <v>0</v>
      </c>
      <c r="P28" s="160">
        <v>1.4E-2</v>
      </c>
      <c r="Q28" s="160">
        <f>ROUND(E28*P28,2)</f>
        <v>7.0000000000000007E-2</v>
      </c>
      <c r="R28" s="160"/>
      <c r="S28" s="160" t="s">
        <v>106</v>
      </c>
      <c r="T28" s="160" t="s">
        <v>107</v>
      </c>
      <c r="U28" s="160">
        <v>0.128</v>
      </c>
      <c r="V28" s="160">
        <f>ROUND(E28*U28,2)</f>
        <v>0.64</v>
      </c>
      <c r="W28" s="160"/>
      <c r="X28" s="160" t="s">
        <v>108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109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 t="s">
        <v>124</v>
      </c>
      <c r="D29" s="162"/>
      <c r="E29" s="163"/>
      <c r="F29" s="199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111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88" t="s">
        <v>134</v>
      </c>
      <c r="D30" s="162"/>
      <c r="E30" s="163"/>
      <c r="F30" s="199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111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58"/>
      <c r="B31" s="159"/>
      <c r="C31" s="188" t="s">
        <v>131</v>
      </c>
      <c r="D31" s="162"/>
      <c r="E31" s="163">
        <v>5</v>
      </c>
      <c r="F31" s="199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111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3">
        <v>8</v>
      </c>
      <c r="B32" s="174" t="s">
        <v>135</v>
      </c>
      <c r="C32" s="187" t="s">
        <v>136</v>
      </c>
      <c r="D32" s="175" t="s">
        <v>123</v>
      </c>
      <c r="E32" s="176">
        <v>15.6</v>
      </c>
      <c r="F32" s="177">
        <v>0</v>
      </c>
      <c r="G32" s="178">
        <f>ROUND(E32*F32,2)</f>
        <v>0</v>
      </c>
      <c r="H32" s="161">
        <v>3.83</v>
      </c>
      <c r="I32" s="160">
        <f>ROUND(E32*H32,2)</f>
        <v>59.75</v>
      </c>
      <c r="J32" s="161">
        <v>152.16999999999999</v>
      </c>
      <c r="K32" s="160">
        <f>ROUND(E32*J32,2)</f>
        <v>2373.85</v>
      </c>
      <c r="L32" s="160">
        <v>21</v>
      </c>
      <c r="M32" s="160">
        <f>G32*(1+L32/100)</f>
        <v>0</v>
      </c>
      <c r="N32" s="160">
        <v>1.6000000000000001E-4</v>
      </c>
      <c r="O32" s="160">
        <f>ROUND(E32*N32,2)</f>
        <v>0</v>
      </c>
      <c r="P32" s="160">
        <v>6.6E-3</v>
      </c>
      <c r="Q32" s="160">
        <f>ROUND(E32*P32,2)</f>
        <v>0.1</v>
      </c>
      <c r="R32" s="160"/>
      <c r="S32" s="160" t="s">
        <v>106</v>
      </c>
      <c r="T32" s="160" t="s">
        <v>107</v>
      </c>
      <c r="U32" s="160">
        <v>0.27043</v>
      </c>
      <c r="V32" s="160">
        <f>ROUND(E32*U32,2)</f>
        <v>4.22</v>
      </c>
      <c r="W32" s="160"/>
      <c r="X32" s="160" t="s">
        <v>108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109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124</v>
      </c>
      <c r="D33" s="162"/>
      <c r="E33" s="163"/>
      <c r="F33" s="199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111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8" t="s">
        <v>125</v>
      </c>
      <c r="D34" s="162"/>
      <c r="E34" s="163"/>
      <c r="F34" s="199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111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8" t="s">
        <v>126</v>
      </c>
      <c r="D35" s="162"/>
      <c r="E35" s="163">
        <v>15.6</v>
      </c>
      <c r="F35" s="199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111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3">
        <v>9</v>
      </c>
      <c r="B36" s="174" t="s">
        <v>137</v>
      </c>
      <c r="C36" s="187" t="s">
        <v>138</v>
      </c>
      <c r="D36" s="175" t="s">
        <v>139</v>
      </c>
      <c r="E36" s="176">
        <v>0.24459</v>
      </c>
      <c r="F36" s="177">
        <v>0</v>
      </c>
      <c r="G36" s="178">
        <f>ROUND(E36*F36,2)</f>
        <v>0</v>
      </c>
      <c r="H36" s="161">
        <v>1354</v>
      </c>
      <c r="I36" s="160">
        <f>ROUND(E36*H36,2)</f>
        <v>331.17</v>
      </c>
      <c r="J36" s="161">
        <v>0</v>
      </c>
      <c r="K36" s="160">
        <f>ROUND(E36*J36,2)</f>
        <v>0</v>
      </c>
      <c r="L36" s="160">
        <v>21</v>
      </c>
      <c r="M36" s="160">
        <f>G36*(1+L36/100)</f>
        <v>0</v>
      </c>
      <c r="N36" s="160">
        <v>2.3570000000000001E-2</v>
      </c>
      <c r="O36" s="160">
        <f>ROUND(E36*N36,2)</f>
        <v>0.01</v>
      </c>
      <c r="P36" s="160">
        <v>0</v>
      </c>
      <c r="Q36" s="160">
        <f>ROUND(E36*P36,2)</f>
        <v>0</v>
      </c>
      <c r="R36" s="160"/>
      <c r="S36" s="160" t="s">
        <v>106</v>
      </c>
      <c r="T36" s="160" t="s">
        <v>107</v>
      </c>
      <c r="U36" s="160">
        <v>0</v>
      </c>
      <c r="V36" s="160">
        <f>ROUND(E36*U36,2)</f>
        <v>0</v>
      </c>
      <c r="W36" s="160"/>
      <c r="X36" s="160" t="s">
        <v>108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109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8" t="s">
        <v>125</v>
      </c>
      <c r="D37" s="162"/>
      <c r="E37" s="163"/>
      <c r="F37" s="199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111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58"/>
      <c r="B38" s="159"/>
      <c r="C38" s="188" t="s">
        <v>140</v>
      </c>
      <c r="D38" s="162"/>
      <c r="E38" s="163">
        <v>1.8749999999999999E-2</v>
      </c>
      <c r="F38" s="199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111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8" t="s">
        <v>124</v>
      </c>
      <c r="D39" s="162"/>
      <c r="E39" s="163"/>
      <c r="F39" s="199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111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8" t="s">
        <v>125</v>
      </c>
      <c r="D40" s="162"/>
      <c r="E40" s="163"/>
      <c r="F40" s="199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111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58"/>
      <c r="B41" s="159"/>
      <c r="C41" s="188" t="s">
        <v>141</v>
      </c>
      <c r="D41" s="162"/>
      <c r="E41" s="163">
        <v>9.9839999999999998E-2</v>
      </c>
      <c r="F41" s="199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111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134</v>
      </c>
      <c r="D42" s="162"/>
      <c r="E42" s="163"/>
      <c r="F42" s="199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111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 x14ac:dyDescent="0.2">
      <c r="A43" s="158"/>
      <c r="B43" s="159"/>
      <c r="C43" s="188" t="s">
        <v>142</v>
      </c>
      <c r="D43" s="162"/>
      <c r="E43" s="163">
        <v>0.126</v>
      </c>
      <c r="F43" s="199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111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3">
        <v>10</v>
      </c>
      <c r="B44" s="174" t="s">
        <v>143</v>
      </c>
      <c r="C44" s="187" t="s">
        <v>144</v>
      </c>
      <c r="D44" s="175" t="s">
        <v>123</v>
      </c>
      <c r="E44" s="176">
        <v>1</v>
      </c>
      <c r="F44" s="177">
        <v>0</v>
      </c>
      <c r="G44" s="178">
        <f>ROUND(E44*F44,2)</f>
        <v>0</v>
      </c>
      <c r="H44" s="161">
        <v>0</v>
      </c>
      <c r="I44" s="160">
        <f>ROUND(E44*H44,2)</f>
        <v>0</v>
      </c>
      <c r="J44" s="161">
        <v>503</v>
      </c>
      <c r="K44" s="160">
        <f>ROUND(E44*J44,2)</f>
        <v>503</v>
      </c>
      <c r="L44" s="160">
        <v>21</v>
      </c>
      <c r="M44" s="160">
        <f>G44*(1+L44/100)</f>
        <v>0</v>
      </c>
      <c r="N44" s="160">
        <v>0</v>
      </c>
      <c r="O44" s="160">
        <f>ROUND(E44*N44,2)</f>
        <v>0</v>
      </c>
      <c r="P44" s="160">
        <v>0</v>
      </c>
      <c r="Q44" s="160">
        <f>ROUND(E44*P44,2)</f>
        <v>0</v>
      </c>
      <c r="R44" s="160"/>
      <c r="S44" s="160" t="s">
        <v>106</v>
      </c>
      <c r="T44" s="160" t="s">
        <v>107</v>
      </c>
      <c r="U44" s="160">
        <v>1.1000000000000001</v>
      </c>
      <c r="V44" s="160">
        <f>ROUND(E44*U44,2)</f>
        <v>1.1000000000000001</v>
      </c>
      <c r="W44" s="160"/>
      <c r="X44" s="160" t="s">
        <v>108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109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8" t="s">
        <v>145</v>
      </c>
      <c r="D45" s="162"/>
      <c r="E45" s="163">
        <v>1</v>
      </c>
      <c r="F45" s="199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111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3">
        <v>11</v>
      </c>
      <c r="B46" s="174" t="s">
        <v>146</v>
      </c>
      <c r="C46" s="187" t="s">
        <v>147</v>
      </c>
      <c r="D46" s="175" t="s">
        <v>148</v>
      </c>
      <c r="E46" s="176">
        <v>3</v>
      </c>
      <c r="F46" s="177">
        <v>0</v>
      </c>
      <c r="G46" s="178">
        <f>ROUND(E46*F46,2)</f>
        <v>0</v>
      </c>
      <c r="H46" s="161">
        <v>0</v>
      </c>
      <c r="I46" s="160">
        <f>ROUND(E46*H46,2)</f>
        <v>0</v>
      </c>
      <c r="J46" s="161">
        <v>389</v>
      </c>
      <c r="K46" s="160">
        <f>ROUND(E46*J46,2)</f>
        <v>1167</v>
      </c>
      <c r="L46" s="160">
        <v>21</v>
      </c>
      <c r="M46" s="160">
        <f>G46*(1+L46/100)</f>
        <v>0</v>
      </c>
      <c r="N46" s="160">
        <v>0</v>
      </c>
      <c r="O46" s="160">
        <f>ROUND(E46*N46,2)</f>
        <v>0</v>
      </c>
      <c r="P46" s="160">
        <v>0</v>
      </c>
      <c r="Q46" s="160">
        <f>ROUND(E46*P46,2)</f>
        <v>0</v>
      </c>
      <c r="R46" s="160"/>
      <c r="S46" s="160" t="s">
        <v>106</v>
      </c>
      <c r="T46" s="160" t="s">
        <v>107</v>
      </c>
      <c r="U46" s="160">
        <v>0</v>
      </c>
      <c r="V46" s="160">
        <f>ROUND(E46*U46,2)</f>
        <v>0</v>
      </c>
      <c r="W46" s="160"/>
      <c r="X46" s="160" t="s">
        <v>108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109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88" t="s">
        <v>149</v>
      </c>
      <c r="D47" s="162"/>
      <c r="E47" s="163">
        <v>3</v>
      </c>
      <c r="F47" s="199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111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3">
        <v>12</v>
      </c>
      <c r="B48" s="174" t="s">
        <v>150</v>
      </c>
      <c r="C48" s="187" t="s">
        <v>151</v>
      </c>
      <c r="D48" s="175" t="s">
        <v>139</v>
      </c>
      <c r="E48" s="176">
        <v>0.13045000000000001</v>
      </c>
      <c r="F48" s="177">
        <v>0</v>
      </c>
      <c r="G48" s="178">
        <f>ROUND(E48*F48,2)</f>
        <v>0</v>
      </c>
      <c r="H48" s="161">
        <v>12000</v>
      </c>
      <c r="I48" s="160">
        <f>ROUND(E48*H48,2)</f>
        <v>1565.4</v>
      </c>
      <c r="J48" s="161">
        <v>0</v>
      </c>
      <c r="K48" s="160">
        <f>ROUND(E48*J48,2)</f>
        <v>0</v>
      </c>
      <c r="L48" s="160">
        <v>21</v>
      </c>
      <c r="M48" s="160">
        <f>G48*(1+L48/100)</f>
        <v>0</v>
      </c>
      <c r="N48" s="160">
        <v>0.55000000000000004</v>
      </c>
      <c r="O48" s="160">
        <f>ROUND(E48*N48,2)</f>
        <v>7.0000000000000007E-2</v>
      </c>
      <c r="P48" s="160">
        <v>0</v>
      </c>
      <c r="Q48" s="160">
        <f>ROUND(E48*P48,2)</f>
        <v>0</v>
      </c>
      <c r="R48" s="160"/>
      <c r="S48" s="160" t="s">
        <v>152</v>
      </c>
      <c r="T48" s="160" t="s">
        <v>153</v>
      </c>
      <c r="U48" s="160">
        <v>0</v>
      </c>
      <c r="V48" s="160">
        <f>ROUND(E48*U48,2)</f>
        <v>0</v>
      </c>
      <c r="W48" s="160"/>
      <c r="X48" s="160" t="s">
        <v>154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155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88" t="s">
        <v>125</v>
      </c>
      <c r="D49" s="162"/>
      <c r="E49" s="163"/>
      <c r="F49" s="199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111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58"/>
      <c r="B50" s="159"/>
      <c r="C50" s="188" t="s">
        <v>140</v>
      </c>
      <c r="D50" s="162"/>
      <c r="E50" s="163">
        <v>1.8749999999999999E-2</v>
      </c>
      <c r="F50" s="199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1"/>
      <c r="Z50" s="151"/>
      <c r="AA50" s="151"/>
      <c r="AB50" s="151"/>
      <c r="AC50" s="151"/>
      <c r="AD50" s="151"/>
      <c r="AE50" s="151"/>
      <c r="AF50" s="151"/>
      <c r="AG50" s="151" t="s">
        <v>111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88" t="s">
        <v>124</v>
      </c>
      <c r="D51" s="162"/>
      <c r="E51" s="163"/>
      <c r="F51" s="199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111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8" t="s">
        <v>125</v>
      </c>
      <c r="D52" s="162"/>
      <c r="E52" s="163"/>
      <c r="F52" s="199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111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58"/>
      <c r="B53" s="159"/>
      <c r="C53" s="188" t="s">
        <v>141</v>
      </c>
      <c r="D53" s="162"/>
      <c r="E53" s="163">
        <v>9.9839999999999998E-2</v>
      </c>
      <c r="F53" s="199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111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90" t="s">
        <v>156</v>
      </c>
      <c r="D54" s="164"/>
      <c r="E54" s="165">
        <v>1.1860000000000001E-2</v>
      </c>
      <c r="F54" s="199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111</v>
      </c>
      <c r="AH54" s="151">
        <v>4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79">
        <v>13</v>
      </c>
      <c r="B55" s="180" t="s">
        <v>157</v>
      </c>
      <c r="C55" s="189" t="s">
        <v>158</v>
      </c>
      <c r="D55" s="181" t="s">
        <v>0</v>
      </c>
      <c r="E55" s="182">
        <v>107.6627</v>
      </c>
      <c r="F55" s="183">
        <v>0</v>
      </c>
      <c r="G55" s="184">
        <f t="shared" ref="G55:G62" si="0">ROUND(E55*F55,2)</f>
        <v>0</v>
      </c>
      <c r="H55" s="161">
        <v>0</v>
      </c>
      <c r="I55" s="160">
        <f t="shared" ref="I55:I62" si="1">ROUND(E55*H55,2)</f>
        <v>0</v>
      </c>
      <c r="J55" s="161">
        <v>7.3</v>
      </c>
      <c r="K55" s="160">
        <f t="shared" ref="K55:K62" si="2">ROUND(E55*J55,2)</f>
        <v>785.94</v>
      </c>
      <c r="L55" s="160">
        <v>21</v>
      </c>
      <c r="M55" s="160">
        <f t="shared" ref="M55:M62" si="3">G55*(1+L55/100)</f>
        <v>0</v>
      </c>
      <c r="N55" s="160">
        <v>0</v>
      </c>
      <c r="O55" s="160">
        <f t="shared" ref="O55:O62" si="4">ROUND(E55*N55,2)</f>
        <v>0</v>
      </c>
      <c r="P55" s="160">
        <v>0</v>
      </c>
      <c r="Q55" s="160">
        <f t="shared" ref="Q55:Q62" si="5">ROUND(E55*P55,2)</f>
        <v>0</v>
      </c>
      <c r="R55" s="160"/>
      <c r="S55" s="160" t="s">
        <v>106</v>
      </c>
      <c r="T55" s="160" t="s">
        <v>107</v>
      </c>
      <c r="U55" s="160">
        <v>0</v>
      </c>
      <c r="V55" s="160">
        <f t="shared" ref="V55:V62" si="6">ROUND(E55*U55,2)</f>
        <v>0</v>
      </c>
      <c r="W55" s="160"/>
      <c r="X55" s="160" t="s">
        <v>119</v>
      </c>
      <c r="Y55" s="151"/>
      <c r="Z55" s="151"/>
      <c r="AA55" s="151"/>
      <c r="AB55" s="151"/>
      <c r="AC55" s="151"/>
      <c r="AD55" s="151"/>
      <c r="AE55" s="151"/>
      <c r="AF55" s="151"/>
      <c r="AG55" s="151" t="s">
        <v>120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9">
        <v>14</v>
      </c>
      <c r="B56" s="180" t="s">
        <v>159</v>
      </c>
      <c r="C56" s="189" t="s">
        <v>160</v>
      </c>
      <c r="D56" s="181" t="s">
        <v>118</v>
      </c>
      <c r="E56" s="182">
        <v>0.17296</v>
      </c>
      <c r="F56" s="183">
        <v>0</v>
      </c>
      <c r="G56" s="184">
        <f t="shared" si="0"/>
        <v>0</v>
      </c>
      <c r="H56" s="161">
        <v>0</v>
      </c>
      <c r="I56" s="160">
        <f t="shared" si="1"/>
        <v>0</v>
      </c>
      <c r="J56" s="161">
        <v>338.5</v>
      </c>
      <c r="K56" s="160">
        <f t="shared" si="2"/>
        <v>58.55</v>
      </c>
      <c r="L56" s="160">
        <v>21</v>
      </c>
      <c r="M56" s="160">
        <f t="shared" si="3"/>
        <v>0</v>
      </c>
      <c r="N56" s="160">
        <v>0</v>
      </c>
      <c r="O56" s="160">
        <f t="shared" si="4"/>
        <v>0</v>
      </c>
      <c r="P56" s="160">
        <v>0</v>
      </c>
      <c r="Q56" s="160">
        <f t="shared" si="5"/>
        <v>0</v>
      </c>
      <c r="R56" s="160"/>
      <c r="S56" s="160" t="s">
        <v>106</v>
      </c>
      <c r="T56" s="160" t="s">
        <v>107</v>
      </c>
      <c r="U56" s="160">
        <v>0.93300000000000005</v>
      </c>
      <c r="V56" s="160">
        <f t="shared" si="6"/>
        <v>0.16</v>
      </c>
      <c r="W56" s="160"/>
      <c r="X56" s="160" t="s">
        <v>161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162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9">
        <v>15</v>
      </c>
      <c r="B57" s="180" t="s">
        <v>163</v>
      </c>
      <c r="C57" s="189" t="s">
        <v>164</v>
      </c>
      <c r="D57" s="181" t="s">
        <v>118</v>
      </c>
      <c r="E57" s="182">
        <v>0.34592000000000001</v>
      </c>
      <c r="F57" s="183">
        <v>0</v>
      </c>
      <c r="G57" s="184">
        <f t="shared" si="0"/>
        <v>0</v>
      </c>
      <c r="H57" s="161">
        <v>0</v>
      </c>
      <c r="I57" s="160">
        <f t="shared" si="1"/>
        <v>0</v>
      </c>
      <c r="J57" s="161">
        <v>211.5</v>
      </c>
      <c r="K57" s="160">
        <f t="shared" si="2"/>
        <v>73.16</v>
      </c>
      <c r="L57" s="160">
        <v>21</v>
      </c>
      <c r="M57" s="160">
        <f t="shared" si="3"/>
        <v>0</v>
      </c>
      <c r="N57" s="160">
        <v>0</v>
      </c>
      <c r="O57" s="160">
        <f t="shared" si="4"/>
        <v>0</v>
      </c>
      <c r="P57" s="160">
        <v>0</v>
      </c>
      <c r="Q57" s="160">
        <f t="shared" si="5"/>
        <v>0</v>
      </c>
      <c r="R57" s="160"/>
      <c r="S57" s="160" t="s">
        <v>106</v>
      </c>
      <c r="T57" s="160" t="s">
        <v>107</v>
      </c>
      <c r="U57" s="160">
        <v>0.65300000000000002</v>
      </c>
      <c r="V57" s="160">
        <f t="shared" si="6"/>
        <v>0.23</v>
      </c>
      <c r="W57" s="160"/>
      <c r="X57" s="160" t="s">
        <v>161</v>
      </c>
      <c r="Y57" s="151"/>
      <c r="Z57" s="151"/>
      <c r="AA57" s="151"/>
      <c r="AB57" s="151"/>
      <c r="AC57" s="151"/>
      <c r="AD57" s="151"/>
      <c r="AE57" s="151"/>
      <c r="AF57" s="151"/>
      <c r="AG57" s="151" t="s">
        <v>162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9">
        <v>16</v>
      </c>
      <c r="B58" s="180" t="s">
        <v>165</v>
      </c>
      <c r="C58" s="189" t="s">
        <v>166</v>
      </c>
      <c r="D58" s="181" t="s">
        <v>118</v>
      </c>
      <c r="E58" s="182">
        <v>0.17296</v>
      </c>
      <c r="F58" s="183">
        <v>0</v>
      </c>
      <c r="G58" s="184">
        <f t="shared" si="0"/>
        <v>0</v>
      </c>
      <c r="H58" s="161">
        <v>0</v>
      </c>
      <c r="I58" s="160">
        <f t="shared" si="1"/>
        <v>0</v>
      </c>
      <c r="J58" s="161">
        <v>220</v>
      </c>
      <c r="K58" s="160">
        <f t="shared" si="2"/>
        <v>38.049999999999997</v>
      </c>
      <c r="L58" s="160">
        <v>21</v>
      </c>
      <c r="M58" s="160">
        <f t="shared" si="3"/>
        <v>0</v>
      </c>
      <c r="N58" s="160">
        <v>0</v>
      </c>
      <c r="O58" s="160">
        <f t="shared" si="4"/>
        <v>0</v>
      </c>
      <c r="P58" s="160">
        <v>0</v>
      </c>
      <c r="Q58" s="160">
        <f t="shared" si="5"/>
        <v>0</v>
      </c>
      <c r="R58" s="160"/>
      <c r="S58" s="160" t="s">
        <v>106</v>
      </c>
      <c r="T58" s="160" t="s">
        <v>107</v>
      </c>
      <c r="U58" s="160">
        <v>0.49</v>
      </c>
      <c r="V58" s="160">
        <f t="shared" si="6"/>
        <v>0.08</v>
      </c>
      <c r="W58" s="160"/>
      <c r="X58" s="160" t="s">
        <v>161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162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9">
        <v>17</v>
      </c>
      <c r="B59" s="180" t="s">
        <v>167</v>
      </c>
      <c r="C59" s="189" t="s">
        <v>168</v>
      </c>
      <c r="D59" s="181" t="s">
        <v>118</v>
      </c>
      <c r="E59" s="182">
        <v>3.2862399999999998</v>
      </c>
      <c r="F59" s="183">
        <v>0</v>
      </c>
      <c r="G59" s="184">
        <f t="shared" si="0"/>
        <v>0</v>
      </c>
      <c r="H59" s="161">
        <v>0</v>
      </c>
      <c r="I59" s="160">
        <f t="shared" si="1"/>
        <v>0</v>
      </c>
      <c r="J59" s="161">
        <v>15.7</v>
      </c>
      <c r="K59" s="160">
        <f t="shared" si="2"/>
        <v>51.59</v>
      </c>
      <c r="L59" s="160">
        <v>21</v>
      </c>
      <c r="M59" s="160">
        <f t="shared" si="3"/>
        <v>0</v>
      </c>
      <c r="N59" s="160">
        <v>0</v>
      </c>
      <c r="O59" s="160">
        <f t="shared" si="4"/>
        <v>0</v>
      </c>
      <c r="P59" s="160">
        <v>0</v>
      </c>
      <c r="Q59" s="160">
        <f t="shared" si="5"/>
        <v>0</v>
      </c>
      <c r="R59" s="160"/>
      <c r="S59" s="160" t="s">
        <v>106</v>
      </c>
      <c r="T59" s="160" t="s">
        <v>107</v>
      </c>
      <c r="U59" s="160">
        <v>0</v>
      </c>
      <c r="V59" s="160">
        <f t="shared" si="6"/>
        <v>0</v>
      </c>
      <c r="W59" s="160"/>
      <c r="X59" s="160" t="s">
        <v>161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162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9">
        <v>18</v>
      </c>
      <c r="B60" s="180" t="s">
        <v>169</v>
      </c>
      <c r="C60" s="189" t="s">
        <v>170</v>
      </c>
      <c r="D60" s="181" t="s">
        <v>118</v>
      </c>
      <c r="E60" s="182">
        <v>0.17296</v>
      </c>
      <c r="F60" s="183">
        <v>0</v>
      </c>
      <c r="G60" s="184">
        <f t="shared" si="0"/>
        <v>0</v>
      </c>
      <c r="H60" s="161">
        <v>0</v>
      </c>
      <c r="I60" s="160">
        <f t="shared" si="1"/>
        <v>0</v>
      </c>
      <c r="J60" s="161">
        <v>305.5</v>
      </c>
      <c r="K60" s="160">
        <f t="shared" si="2"/>
        <v>52.84</v>
      </c>
      <c r="L60" s="160">
        <v>21</v>
      </c>
      <c r="M60" s="160">
        <f t="shared" si="3"/>
        <v>0</v>
      </c>
      <c r="N60" s="160">
        <v>0</v>
      </c>
      <c r="O60" s="160">
        <f t="shared" si="4"/>
        <v>0</v>
      </c>
      <c r="P60" s="160">
        <v>0</v>
      </c>
      <c r="Q60" s="160">
        <f t="shared" si="5"/>
        <v>0</v>
      </c>
      <c r="R60" s="160"/>
      <c r="S60" s="160" t="s">
        <v>106</v>
      </c>
      <c r="T60" s="160" t="s">
        <v>107</v>
      </c>
      <c r="U60" s="160">
        <v>0.94199999999999995</v>
      </c>
      <c r="V60" s="160">
        <f t="shared" si="6"/>
        <v>0.16</v>
      </c>
      <c r="W60" s="160"/>
      <c r="X60" s="160" t="s">
        <v>161</v>
      </c>
      <c r="Y60" s="151"/>
      <c r="Z60" s="151"/>
      <c r="AA60" s="151"/>
      <c r="AB60" s="151"/>
      <c r="AC60" s="151"/>
      <c r="AD60" s="151"/>
      <c r="AE60" s="151"/>
      <c r="AF60" s="151"/>
      <c r="AG60" s="151" t="s">
        <v>162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9">
        <v>19</v>
      </c>
      <c r="B61" s="180" t="s">
        <v>171</v>
      </c>
      <c r="C61" s="189" t="s">
        <v>172</v>
      </c>
      <c r="D61" s="181" t="s">
        <v>118</v>
      </c>
      <c r="E61" s="182">
        <v>2.07552</v>
      </c>
      <c r="F61" s="183">
        <v>0</v>
      </c>
      <c r="G61" s="184">
        <f t="shared" si="0"/>
        <v>0</v>
      </c>
      <c r="H61" s="161">
        <v>0</v>
      </c>
      <c r="I61" s="160">
        <f t="shared" si="1"/>
        <v>0</v>
      </c>
      <c r="J61" s="161">
        <v>34</v>
      </c>
      <c r="K61" s="160">
        <f t="shared" si="2"/>
        <v>70.569999999999993</v>
      </c>
      <c r="L61" s="160">
        <v>21</v>
      </c>
      <c r="M61" s="160">
        <f t="shared" si="3"/>
        <v>0</v>
      </c>
      <c r="N61" s="160">
        <v>0</v>
      </c>
      <c r="O61" s="160">
        <f t="shared" si="4"/>
        <v>0</v>
      </c>
      <c r="P61" s="160">
        <v>0</v>
      </c>
      <c r="Q61" s="160">
        <f t="shared" si="5"/>
        <v>0</v>
      </c>
      <c r="R61" s="160"/>
      <c r="S61" s="160" t="s">
        <v>106</v>
      </c>
      <c r="T61" s="160" t="s">
        <v>107</v>
      </c>
      <c r="U61" s="160">
        <v>0.105</v>
      </c>
      <c r="V61" s="160">
        <f t="shared" si="6"/>
        <v>0.22</v>
      </c>
      <c r="W61" s="160"/>
      <c r="X61" s="160" t="s">
        <v>161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162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9">
        <v>20</v>
      </c>
      <c r="B62" s="180" t="s">
        <v>173</v>
      </c>
      <c r="C62" s="189" t="s">
        <v>174</v>
      </c>
      <c r="D62" s="181" t="s">
        <v>118</v>
      </c>
      <c r="E62" s="182">
        <v>0.17296</v>
      </c>
      <c r="F62" s="183">
        <v>0</v>
      </c>
      <c r="G62" s="184">
        <f t="shared" si="0"/>
        <v>0</v>
      </c>
      <c r="H62" s="161">
        <v>0</v>
      </c>
      <c r="I62" s="160">
        <f t="shared" si="1"/>
        <v>0</v>
      </c>
      <c r="J62" s="161">
        <v>500</v>
      </c>
      <c r="K62" s="160">
        <f t="shared" si="2"/>
        <v>86.48</v>
      </c>
      <c r="L62" s="160">
        <v>21</v>
      </c>
      <c r="M62" s="160">
        <f t="shared" si="3"/>
        <v>0</v>
      </c>
      <c r="N62" s="160">
        <v>0</v>
      </c>
      <c r="O62" s="160">
        <f t="shared" si="4"/>
        <v>0</v>
      </c>
      <c r="P62" s="160">
        <v>0</v>
      </c>
      <c r="Q62" s="160">
        <f t="shared" si="5"/>
        <v>0</v>
      </c>
      <c r="R62" s="160"/>
      <c r="S62" s="160" t="s">
        <v>106</v>
      </c>
      <c r="T62" s="160" t="s">
        <v>107</v>
      </c>
      <c r="U62" s="160">
        <v>0</v>
      </c>
      <c r="V62" s="160">
        <f t="shared" si="6"/>
        <v>0</v>
      </c>
      <c r="W62" s="160"/>
      <c r="X62" s="160" t="s">
        <v>161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162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7" t="s">
        <v>101</v>
      </c>
      <c r="B63" s="168" t="s">
        <v>70</v>
      </c>
      <c r="C63" s="186" t="s">
        <v>71</v>
      </c>
      <c r="D63" s="169"/>
      <c r="E63" s="170"/>
      <c r="F63" s="200"/>
      <c r="G63" s="172">
        <f>SUMIF(AG64:AG65,"&lt;&gt;NOR",G64:G65)</f>
        <v>0</v>
      </c>
      <c r="H63" s="166"/>
      <c r="I63" s="166">
        <f>SUM(I64:I65)</f>
        <v>0</v>
      </c>
      <c r="J63" s="166"/>
      <c r="K63" s="166">
        <f>SUM(K64:K65)</f>
        <v>2447.4</v>
      </c>
      <c r="L63" s="166"/>
      <c r="M63" s="166">
        <f>SUM(M64:M65)</f>
        <v>0</v>
      </c>
      <c r="N63" s="166"/>
      <c r="O63" s="166">
        <f>SUM(O64:O65)</f>
        <v>0.24</v>
      </c>
      <c r="P63" s="166"/>
      <c r="Q63" s="166">
        <f>SUM(Q64:Q65)</f>
        <v>0</v>
      </c>
      <c r="R63" s="166"/>
      <c r="S63" s="166"/>
      <c r="T63" s="166"/>
      <c r="U63" s="166"/>
      <c r="V63" s="166">
        <f>SUM(V64:V65)</f>
        <v>0</v>
      </c>
      <c r="W63" s="166"/>
      <c r="X63" s="166"/>
      <c r="AG63" t="s">
        <v>102</v>
      </c>
    </row>
    <row r="64" spans="1:60" outlineLevel="1" x14ac:dyDescent="0.2">
      <c r="A64" s="173">
        <v>21</v>
      </c>
      <c r="B64" s="174" t="s">
        <v>175</v>
      </c>
      <c r="C64" s="187" t="s">
        <v>176</v>
      </c>
      <c r="D64" s="175" t="s">
        <v>177</v>
      </c>
      <c r="E64" s="176">
        <v>81.58</v>
      </c>
      <c r="F64" s="177">
        <v>0</v>
      </c>
      <c r="G64" s="178">
        <f>ROUND(E64*F64,2)</f>
        <v>0</v>
      </c>
      <c r="H64" s="161">
        <v>0</v>
      </c>
      <c r="I64" s="160">
        <f>ROUND(E64*H64,2)</f>
        <v>0</v>
      </c>
      <c r="J64" s="161">
        <v>30</v>
      </c>
      <c r="K64" s="160">
        <f>ROUND(E64*J64,2)</f>
        <v>2447.4</v>
      </c>
      <c r="L64" s="160">
        <v>21</v>
      </c>
      <c r="M64" s="160">
        <f>G64*(1+L64/100)</f>
        <v>0</v>
      </c>
      <c r="N64" s="160">
        <v>3.0000000000000001E-3</v>
      </c>
      <c r="O64" s="160">
        <f>ROUND(E64*N64,2)</f>
        <v>0.24</v>
      </c>
      <c r="P64" s="160">
        <v>0</v>
      </c>
      <c r="Q64" s="160">
        <f>ROUND(E64*P64,2)</f>
        <v>0</v>
      </c>
      <c r="R64" s="160"/>
      <c r="S64" s="160" t="s">
        <v>152</v>
      </c>
      <c r="T64" s="160" t="s">
        <v>153</v>
      </c>
      <c r="U64" s="160">
        <v>0</v>
      </c>
      <c r="V64" s="160">
        <f>ROUND(E64*U64,2)</f>
        <v>0</v>
      </c>
      <c r="W64" s="160"/>
      <c r="X64" s="160" t="s">
        <v>108</v>
      </c>
      <c r="Y64" s="151"/>
      <c r="Z64" s="151"/>
      <c r="AA64" s="151"/>
      <c r="AB64" s="151"/>
      <c r="AC64" s="151"/>
      <c r="AD64" s="151"/>
      <c r="AE64" s="151"/>
      <c r="AF64" s="151"/>
      <c r="AG64" s="151" t="s">
        <v>109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58"/>
      <c r="B65" s="159"/>
      <c r="C65" s="188" t="s">
        <v>206</v>
      </c>
      <c r="D65" s="162"/>
      <c r="E65" s="163">
        <v>81.58</v>
      </c>
      <c r="F65" s="199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1"/>
      <c r="Z65" s="151"/>
      <c r="AA65" s="151"/>
      <c r="AB65" s="151"/>
      <c r="AC65" s="151"/>
      <c r="AD65" s="151"/>
      <c r="AE65" s="151"/>
      <c r="AF65" s="151"/>
      <c r="AG65" s="151" t="s">
        <v>111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x14ac:dyDescent="0.2">
      <c r="A66" s="167" t="s">
        <v>101</v>
      </c>
      <c r="B66" s="168" t="s">
        <v>72</v>
      </c>
      <c r="C66" s="186" t="s">
        <v>73</v>
      </c>
      <c r="D66" s="169"/>
      <c r="E66" s="170"/>
      <c r="F66" s="200"/>
      <c r="G66" s="172">
        <f>SUMIF(AG67:AG74,"&lt;&gt;NOR",G67:G74)</f>
        <v>0</v>
      </c>
      <c r="H66" s="166"/>
      <c r="I66" s="166">
        <f>SUM(I67:I74)</f>
        <v>1477.12</v>
      </c>
      <c r="J66" s="166"/>
      <c r="K66" s="166">
        <f>SUM(K67:K74)</f>
        <v>9496.2800000000007</v>
      </c>
      <c r="L66" s="166"/>
      <c r="M66" s="166">
        <f>SUM(M67:M74)</f>
        <v>0</v>
      </c>
      <c r="N66" s="166"/>
      <c r="O66" s="166">
        <f>SUM(O67:O74)</f>
        <v>0.03</v>
      </c>
      <c r="P66" s="166"/>
      <c r="Q66" s="166">
        <f>SUM(Q67:Q74)</f>
        <v>0</v>
      </c>
      <c r="R66" s="166"/>
      <c r="S66" s="166"/>
      <c r="T66" s="166"/>
      <c r="U66" s="166"/>
      <c r="V66" s="166">
        <f>SUM(V67:V74)</f>
        <v>25.21</v>
      </c>
      <c r="W66" s="166"/>
      <c r="X66" s="166"/>
      <c r="AG66" t="s">
        <v>102</v>
      </c>
    </row>
    <row r="67" spans="1:60" outlineLevel="1" x14ac:dyDescent="0.2">
      <c r="A67" s="173">
        <v>22</v>
      </c>
      <c r="B67" s="174" t="s">
        <v>178</v>
      </c>
      <c r="C67" s="187" t="s">
        <v>179</v>
      </c>
      <c r="D67" s="175" t="s">
        <v>105</v>
      </c>
      <c r="E67" s="176">
        <v>168.04599999999999</v>
      </c>
      <c r="F67" s="177">
        <v>0</v>
      </c>
      <c r="G67" s="178">
        <f>ROUND(E67*F67,2)</f>
        <v>0</v>
      </c>
      <c r="H67" s="161">
        <v>8.7899999999999991</v>
      </c>
      <c r="I67" s="160">
        <f>ROUND(E67*H67,2)</f>
        <v>1477.12</v>
      </c>
      <c r="J67" s="161">
        <v>56.51</v>
      </c>
      <c r="K67" s="160">
        <f>ROUND(E67*J67,2)</f>
        <v>9496.2800000000007</v>
      </c>
      <c r="L67" s="160">
        <v>21</v>
      </c>
      <c r="M67" s="160">
        <f>G67*(1+L67/100)</f>
        <v>0</v>
      </c>
      <c r="N67" s="160">
        <v>1.6000000000000001E-4</v>
      </c>
      <c r="O67" s="160">
        <f>ROUND(E67*N67,2)</f>
        <v>0.03</v>
      </c>
      <c r="P67" s="160">
        <v>0</v>
      </c>
      <c r="Q67" s="160">
        <f>ROUND(E67*P67,2)</f>
        <v>0</v>
      </c>
      <c r="R67" s="160"/>
      <c r="S67" s="160" t="s">
        <v>106</v>
      </c>
      <c r="T67" s="160" t="s">
        <v>107</v>
      </c>
      <c r="U67" s="160">
        <v>0.15</v>
      </c>
      <c r="V67" s="160">
        <f>ROUND(E67*U67,2)</f>
        <v>25.21</v>
      </c>
      <c r="W67" s="160"/>
      <c r="X67" s="160" t="s">
        <v>108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109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88" t="s">
        <v>180</v>
      </c>
      <c r="D68" s="162"/>
      <c r="E68" s="163"/>
      <c r="F68" s="199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111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88" t="s">
        <v>125</v>
      </c>
      <c r="D69" s="162"/>
      <c r="E69" s="163"/>
      <c r="F69" s="199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1"/>
      <c r="Z69" s="151"/>
      <c r="AA69" s="151"/>
      <c r="AB69" s="151"/>
      <c r="AC69" s="151"/>
      <c r="AD69" s="151"/>
      <c r="AE69" s="151"/>
      <c r="AF69" s="151"/>
      <c r="AG69" s="151" t="s">
        <v>111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58"/>
      <c r="B70" s="159"/>
      <c r="C70" s="188" t="s">
        <v>181</v>
      </c>
      <c r="D70" s="162"/>
      <c r="E70" s="163">
        <v>0.55000000000000004</v>
      </c>
      <c r="F70" s="199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111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8" t="s">
        <v>124</v>
      </c>
      <c r="D71" s="162"/>
      <c r="E71" s="163"/>
      <c r="F71" s="199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111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88" t="s">
        <v>125</v>
      </c>
      <c r="D72" s="162"/>
      <c r="E72" s="163"/>
      <c r="F72" s="199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111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58"/>
      <c r="B73" s="159"/>
      <c r="C73" s="188" t="s">
        <v>182</v>
      </c>
      <c r="D73" s="162"/>
      <c r="E73" s="163">
        <v>2.496</v>
      </c>
      <c r="F73" s="199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1"/>
      <c r="Z73" s="151"/>
      <c r="AA73" s="151"/>
      <c r="AB73" s="151"/>
      <c r="AC73" s="151"/>
      <c r="AD73" s="151"/>
      <c r="AE73" s="151"/>
      <c r="AF73" s="151"/>
      <c r="AG73" s="151" t="s">
        <v>111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88" t="s">
        <v>183</v>
      </c>
      <c r="D74" s="162"/>
      <c r="E74" s="163">
        <v>165</v>
      </c>
      <c r="F74" s="199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111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x14ac:dyDescent="0.2">
      <c r="A75" s="167" t="s">
        <v>101</v>
      </c>
      <c r="B75" s="168" t="s">
        <v>74</v>
      </c>
      <c r="C75" s="186" t="s">
        <v>29</v>
      </c>
      <c r="D75" s="169"/>
      <c r="E75" s="170"/>
      <c r="F75" s="200"/>
      <c r="G75" s="172">
        <f>SUMIF(AG76:AG76,"&lt;&gt;NOR",G76:G76)</f>
        <v>0</v>
      </c>
      <c r="H75" s="166"/>
      <c r="I75" s="166">
        <f>SUM(I76:I76)</f>
        <v>0</v>
      </c>
      <c r="J75" s="166"/>
      <c r="K75" s="166">
        <f>SUM(K76:K76)</f>
        <v>1043</v>
      </c>
      <c r="L75" s="166"/>
      <c r="M75" s="166">
        <f>SUM(M76:M76)</f>
        <v>0</v>
      </c>
      <c r="N75" s="166"/>
      <c r="O75" s="166">
        <f>SUM(O76:O76)</f>
        <v>0</v>
      </c>
      <c r="P75" s="166"/>
      <c r="Q75" s="166">
        <f>SUM(Q76:Q76)</f>
        <v>0</v>
      </c>
      <c r="R75" s="166"/>
      <c r="S75" s="166"/>
      <c r="T75" s="166"/>
      <c r="U75" s="166"/>
      <c r="V75" s="166">
        <f>SUM(V76:V76)</f>
        <v>0</v>
      </c>
      <c r="W75" s="166"/>
      <c r="X75" s="166"/>
      <c r="AG75" t="s">
        <v>102</v>
      </c>
    </row>
    <row r="76" spans="1:60" outlineLevel="1" x14ac:dyDescent="0.2">
      <c r="A76" s="173">
        <v>23</v>
      </c>
      <c r="B76" s="174" t="s">
        <v>184</v>
      </c>
      <c r="C76" s="187" t="s">
        <v>185</v>
      </c>
      <c r="D76" s="175" t="s">
        <v>186</v>
      </c>
      <c r="E76" s="176">
        <v>1</v>
      </c>
      <c r="F76" s="177">
        <v>0</v>
      </c>
      <c r="G76" s="178">
        <f>ROUND(E76*F76,2)</f>
        <v>0</v>
      </c>
      <c r="H76" s="161">
        <v>0</v>
      </c>
      <c r="I76" s="160">
        <f>ROUND(E76*H76,2)</f>
        <v>0</v>
      </c>
      <c r="J76" s="161">
        <v>1043</v>
      </c>
      <c r="K76" s="160">
        <f>ROUND(E76*J76,2)</f>
        <v>1043</v>
      </c>
      <c r="L76" s="160">
        <v>21</v>
      </c>
      <c r="M76" s="160">
        <f>G76*(1+L76/100)</f>
        <v>0</v>
      </c>
      <c r="N76" s="160">
        <v>0</v>
      </c>
      <c r="O76" s="160">
        <f>ROUND(E76*N76,2)</f>
        <v>0</v>
      </c>
      <c r="P76" s="160">
        <v>0</v>
      </c>
      <c r="Q76" s="160">
        <f>ROUND(E76*P76,2)</f>
        <v>0</v>
      </c>
      <c r="R76" s="160"/>
      <c r="S76" s="160" t="s">
        <v>106</v>
      </c>
      <c r="T76" s="160" t="s">
        <v>153</v>
      </c>
      <c r="U76" s="160">
        <v>0</v>
      </c>
      <c r="V76" s="160">
        <f>ROUND(E76*U76,2)</f>
        <v>0</v>
      </c>
      <c r="W76" s="160"/>
      <c r="X76" s="160" t="s">
        <v>187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188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">
      <c r="A77" s="3"/>
      <c r="B77" s="4"/>
      <c r="C77" s="191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E77">
        <v>15</v>
      </c>
      <c r="AF77">
        <v>21</v>
      </c>
      <c r="AG77" t="s">
        <v>88</v>
      </c>
    </row>
    <row r="78" spans="1:60" x14ac:dyDescent="0.2">
      <c r="A78" s="154"/>
      <c r="B78" s="155" t="s">
        <v>31</v>
      </c>
      <c r="C78" s="192"/>
      <c r="D78" s="156"/>
      <c r="E78" s="157"/>
      <c r="F78" s="157"/>
      <c r="G78" s="185">
        <f>G8+G11+G16+G18+G63+G66+G75</f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AE78">
        <f>SUMIF(L7:L76,AE77,G7:G76)</f>
        <v>0</v>
      </c>
      <c r="AF78">
        <f>SUMIF(L7:L76,AF77,G7:G76)</f>
        <v>0</v>
      </c>
      <c r="AG78" t="s">
        <v>189</v>
      </c>
    </row>
    <row r="79" spans="1:60" x14ac:dyDescent="0.2">
      <c r="A79" s="3"/>
      <c r="B79" s="4"/>
      <c r="C79" s="191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s="194" customFormat="1" ht="40.5" customHeight="1" x14ac:dyDescent="0.2">
      <c r="A80" s="258" t="s">
        <v>207</v>
      </c>
      <c r="B80" s="258"/>
      <c r="C80" s="258"/>
      <c r="D80" s="258"/>
      <c r="E80" s="258"/>
      <c r="F80" s="258"/>
      <c r="G80" s="258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5"/>
      <c r="V80" s="195"/>
      <c r="W80" s="195"/>
      <c r="X80" s="195"/>
    </row>
    <row r="81" spans="1:33" x14ac:dyDescent="0.2">
      <c r="A81" s="3"/>
      <c r="B81" s="4"/>
      <c r="C81" s="191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A82" s="3"/>
      <c r="B82" s="4"/>
      <c r="C82" s="191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C83" s="193"/>
      <c r="D83" s="10"/>
      <c r="AG83" t="s">
        <v>190</v>
      </c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</sheetData>
  <sheetProtection algorithmName="SHA-512" hashValue="Q+1JQD4w9mvaaeQhZAGU+j1iwFnBjs3r/X5ErW2QW0RhiBHEGaAgEm0plB0AT8YB/5agWTf8OGTPU20xZJJmUQ==" saltValue="nsQUufrWuRD5Va+O0eegAw==" spinCount="100000" sheet="1" objects="1" scenarios="1"/>
  <mergeCells count="5">
    <mergeCell ref="A80:G80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Q21"/>
  <sheetViews>
    <sheetView workbookViewId="0">
      <selection activeCell="C12" sqref="C12"/>
    </sheetView>
  </sheetViews>
  <sheetFormatPr defaultRowHeight="12.75" x14ac:dyDescent="0.2"/>
  <sheetData>
    <row r="1" spans="2:17" s="52" customFormat="1" ht="21" x14ac:dyDescent="0.35">
      <c r="B1" s="266" t="s">
        <v>193</v>
      </c>
      <c r="C1" s="266"/>
      <c r="D1" s="266"/>
      <c r="E1" s="266"/>
    </row>
    <row r="2" spans="2:17" s="52" customFormat="1" ht="13.5" thickBot="1" x14ac:dyDescent="0.25">
      <c r="B2" s="196"/>
      <c r="C2" s="196"/>
      <c r="D2" s="196"/>
      <c r="E2" s="196"/>
      <c r="F2" s="196"/>
    </row>
    <row r="3" spans="2:17" s="52" customFormat="1" ht="15.75" customHeight="1" thickBot="1" x14ac:dyDescent="0.3">
      <c r="B3" s="269" t="s">
        <v>194</v>
      </c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1"/>
    </row>
    <row r="4" spans="2:17" s="52" customFormat="1" ht="54.75" customHeight="1" x14ac:dyDescent="0.2">
      <c r="B4" s="76" t="s">
        <v>195</v>
      </c>
      <c r="C4" s="267" t="s">
        <v>196</v>
      </c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</row>
    <row r="5" spans="2:17" s="52" customFormat="1" ht="26.25" x14ac:dyDescent="0.25">
      <c r="B5" s="197" t="s">
        <v>197</v>
      </c>
      <c r="C5" s="198">
        <v>1489.07</v>
      </c>
    </row>
    <row r="6" spans="2:17" s="52" customFormat="1" ht="13.5" thickBot="1" x14ac:dyDescent="0.25"/>
    <row r="7" spans="2:17" s="52" customFormat="1" ht="15.75" customHeight="1" thickBot="1" x14ac:dyDescent="0.3">
      <c r="B7" s="269" t="s">
        <v>198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1"/>
    </row>
    <row r="8" spans="2:17" s="52" customFormat="1" x14ac:dyDescent="0.2">
      <c r="B8" s="52" t="s">
        <v>195</v>
      </c>
      <c r="C8" s="52" t="s">
        <v>199</v>
      </c>
    </row>
    <row r="9" spans="2:17" s="52" customFormat="1" ht="26.25" x14ac:dyDescent="0.25">
      <c r="B9" s="197" t="s">
        <v>197</v>
      </c>
      <c r="C9" s="198">
        <v>17.64</v>
      </c>
    </row>
    <row r="10" spans="2:17" s="52" customFormat="1" ht="13.5" thickBot="1" x14ac:dyDescent="0.25"/>
    <row r="11" spans="2:17" s="52" customFormat="1" ht="15.75" customHeight="1" thickBot="1" x14ac:dyDescent="0.3">
      <c r="B11" s="269" t="s">
        <v>200</v>
      </c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1"/>
    </row>
    <row r="12" spans="2:17" s="52" customFormat="1" x14ac:dyDescent="0.2">
      <c r="B12" s="52" t="s">
        <v>195</v>
      </c>
      <c r="C12" s="52" t="s">
        <v>201</v>
      </c>
    </row>
    <row r="13" spans="2:17" s="52" customFormat="1" ht="26.25" x14ac:dyDescent="0.25">
      <c r="B13" s="197" t="s">
        <v>197</v>
      </c>
      <c r="C13" s="198">
        <v>13.86</v>
      </c>
    </row>
    <row r="14" spans="2:17" s="52" customFormat="1" ht="13.5" thickBot="1" x14ac:dyDescent="0.25"/>
    <row r="15" spans="2:17" s="52" customFormat="1" ht="15.75" customHeight="1" thickBot="1" x14ac:dyDescent="0.3">
      <c r="B15" s="269" t="s">
        <v>202</v>
      </c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1"/>
    </row>
    <row r="16" spans="2:17" s="52" customFormat="1" x14ac:dyDescent="0.2">
      <c r="B16" s="52" t="s">
        <v>195</v>
      </c>
      <c r="C16" s="268" t="s">
        <v>203</v>
      </c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</row>
    <row r="17" spans="2:17" s="52" customFormat="1" ht="26.25" x14ac:dyDescent="0.25">
      <c r="B17" s="197" t="s">
        <v>197</v>
      </c>
      <c r="C17" s="198">
        <v>47.86</v>
      </c>
    </row>
    <row r="18" spans="2:17" s="52" customFormat="1" ht="13.5" thickBot="1" x14ac:dyDescent="0.25"/>
    <row r="19" spans="2:17" s="52" customFormat="1" ht="15.75" customHeight="1" thickBot="1" x14ac:dyDescent="0.3">
      <c r="B19" s="272" t="s">
        <v>204</v>
      </c>
      <c r="C19" s="273"/>
      <c r="D19" s="273"/>
      <c r="E19" s="273"/>
      <c r="F19" s="273"/>
      <c r="G19" s="273"/>
      <c r="H19" s="273"/>
      <c r="I19" s="273"/>
      <c r="J19" s="273"/>
      <c r="K19" s="273"/>
      <c r="L19" s="273"/>
      <c r="M19" s="273"/>
      <c r="N19" s="273"/>
      <c r="O19" s="273"/>
      <c r="P19" s="273"/>
      <c r="Q19" s="274"/>
    </row>
    <row r="20" spans="2:17" s="52" customFormat="1" x14ac:dyDescent="0.2">
      <c r="B20" s="52" t="s">
        <v>195</v>
      </c>
      <c r="C20" s="268" t="s">
        <v>205</v>
      </c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</row>
    <row r="21" spans="2:17" s="52" customFormat="1" ht="26.25" x14ac:dyDescent="0.25">
      <c r="B21" s="197" t="s">
        <v>197</v>
      </c>
      <c r="C21" s="198">
        <v>63.18</v>
      </c>
    </row>
  </sheetData>
  <mergeCells count="9">
    <mergeCell ref="B1:E1"/>
    <mergeCell ref="C4:Q4"/>
    <mergeCell ref="C16:Q16"/>
    <mergeCell ref="B3:Q3"/>
    <mergeCell ref="C20:Q20"/>
    <mergeCell ref="B19:Q19"/>
    <mergeCell ref="B15:Q15"/>
    <mergeCell ref="B11:Q11"/>
    <mergeCell ref="B7:Q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SO B D.1.2.B - INV Pol</vt:lpstr>
      <vt:lpstr>PŘÍLOHA Č. 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B D.1.2.B - INV Pol'!Názvy_tisku</vt:lpstr>
      <vt:lpstr>oadresa</vt:lpstr>
      <vt:lpstr>Stavba!Objednatel</vt:lpstr>
      <vt:lpstr>Stavba!Objekt</vt:lpstr>
      <vt:lpstr>'SO B D.1.2.B - INV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Zýka Jan</cp:lastModifiedBy>
  <cp:lastPrinted>2019-03-19T12:27:02Z</cp:lastPrinted>
  <dcterms:created xsi:type="dcterms:W3CDTF">2009-04-08T07:15:50Z</dcterms:created>
  <dcterms:modified xsi:type="dcterms:W3CDTF">2020-04-16T10:33:41Z</dcterms:modified>
</cp:coreProperties>
</file>